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csrv-ilirika\ZVANICNI DOKUMENTI2\ZIF Fortuna Fond\NVI ZIF Fortuna\NVI 2026\Polugodišnji\"/>
    </mc:Choice>
  </mc:AlternateContent>
  <bookViews>
    <workbookView xWindow="0" yWindow="0" windowWidth="28800" windowHeight="12135" tabRatio="678" activeTab="11"/>
  </bookViews>
  <sheets>
    <sheet name=" Prilog 1" sheetId="10" r:id="rId1"/>
    <sheet name="Prilog 2" sheetId="11" r:id="rId2"/>
    <sheet name="Prilog 3" sheetId="15" r:id="rId3"/>
    <sheet name=" Prilog 3a" sheetId="1" r:id="rId4"/>
    <sheet name="Prilog 4" sheetId="7" r:id="rId5"/>
    <sheet name="Prilog 5" sheetId="6" r:id="rId6"/>
    <sheet name="Prilog 5a" sheetId="16" r:id="rId7"/>
    <sheet name="Prilog 5b" sheetId="22" r:id="rId8"/>
    <sheet name="Prilog 5c" sheetId="12" r:id="rId9"/>
    <sheet name="Prilog 6" sheetId="8" r:id="rId10"/>
    <sheet name="Prilog 7" sheetId="21" r:id="rId11"/>
    <sheet name="Prilog 8" sheetId="20" r:id="rId12"/>
  </sheets>
  <definedNames>
    <definedName name="OLE_LINK1" localSheetId="3">' Prilog 3a'!#REF!</definedName>
    <definedName name="_xlnm.Print_Area" localSheetId="0">' Prilog 1'!$A$1:$C$41</definedName>
    <definedName name="_xlnm.Print_Area" localSheetId="3">' Prilog 3a'!$A$1:$R$48</definedName>
    <definedName name="_xlnm.Print_Area" localSheetId="1">'Prilog 2'!$A$1:$N$159</definedName>
    <definedName name="_xlnm.Print_Area" localSheetId="4">'Prilog 4'!$A$1:$D$37</definedName>
    <definedName name="_xlnm.Print_Area" localSheetId="5">'Prilog 5'!$A$1:$P$65</definedName>
    <definedName name="_xlnm.Print_Area" localSheetId="9">'Prilog 6'!$A$1:$D$38</definedName>
    <definedName name="_xlnm.Print_Area" localSheetId="10">'Prilog 7'!$A$1:$G$40</definedName>
    <definedName name="_xlnm.Print_Area" localSheetId="11">'Prilog 8'!$A$1:$I$42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0" i="1" l="1"/>
  <c r="C16" i="12" l="1"/>
  <c r="C15" i="12"/>
  <c r="P18" i="6" l="1"/>
  <c r="O18" i="6"/>
  <c r="N18" i="6"/>
  <c r="B18" i="15" l="1"/>
  <c r="O19" i="15"/>
  <c r="B19" i="15"/>
  <c r="M18" i="16" l="1"/>
  <c r="I21" i="22" l="1"/>
  <c r="I41" i="22"/>
  <c r="J42" i="22" l="1"/>
  <c r="C24" i="7" l="1"/>
  <c r="C14" i="7" l="1"/>
  <c r="C29" i="7" l="1"/>
  <c r="D16" i="12" l="1"/>
  <c r="E16" i="12" s="1"/>
  <c r="E15" i="12"/>
  <c r="D15" i="12"/>
  <c r="M19" i="16"/>
  <c r="L19" i="16"/>
  <c r="C18" i="15" l="1"/>
  <c r="D18" i="15"/>
  <c r="E18" i="15"/>
  <c r="F18" i="15"/>
  <c r="G18" i="15"/>
  <c r="H18" i="15"/>
  <c r="I18" i="15"/>
  <c r="J18" i="15"/>
  <c r="K18" i="15"/>
  <c r="L18" i="15"/>
  <c r="M18" i="15"/>
  <c r="N18" i="15"/>
  <c r="P18" i="15"/>
  <c r="C19" i="15"/>
  <c r="D19" i="15"/>
  <c r="E19" i="15"/>
  <c r="F19" i="15"/>
  <c r="G19" i="15"/>
  <c r="H19" i="15"/>
  <c r="I19" i="15"/>
  <c r="J19" i="15"/>
  <c r="K19" i="15"/>
  <c r="L19" i="15"/>
  <c r="M19" i="15"/>
  <c r="N19" i="15"/>
  <c r="P19" i="15"/>
  <c r="Q19" i="15"/>
  <c r="R19" i="15"/>
  <c r="A22" i="15"/>
  <c r="E19" i="20" l="1"/>
  <c r="C19" i="8"/>
  <c r="I113" i="11" l="1"/>
  <c r="I31" i="11" l="1"/>
  <c r="G33" i="11" l="1"/>
  <c r="D17" i="12"/>
  <c r="B17" i="12"/>
  <c r="D19" i="20" l="1"/>
  <c r="D13" i="20"/>
  <c r="I14" i="11" l="1"/>
  <c r="B18" i="21" l="1"/>
  <c r="D18" i="21"/>
  <c r="B19" i="21"/>
  <c r="D19" i="21"/>
  <c r="D17" i="21" l="1"/>
  <c r="B17" i="21"/>
  <c r="G113" i="11" l="1"/>
  <c r="I133" i="11" s="1"/>
  <c r="G4" i="20" l="1"/>
  <c r="C5" i="21"/>
  <c r="C4" i="8"/>
  <c r="C4" i="12"/>
  <c r="K4" i="22"/>
  <c r="H4" i="16"/>
  <c r="E4" i="6"/>
  <c r="C4" i="7"/>
  <c r="D4" i="1"/>
  <c r="G56" i="11" l="1"/>
  <c r="C17" i="12" l="1"/>
  <c r="I55" i="11" l="1"/>
  <c r="I53" i="11" l="1"/>
  <c r="J39" i="22" s="1"/>
  <c r="K39" i="22" s="1"/>
  <c r="A37" i="1" l="1"/>
  <c r="B36" i="20" l="1"/>
  <c r="B32" i="21"/>
  <c r="A33" i="8"/>
  <c r="A20" i="12"/>
  <c r="B50" i="22"/>
  <c r="B21" i="16"/>
  <c r="A58" i="6"/>
  <c r="B33" i="7"/>
  <c r="A137" i="11"/>
  <c r="A36" i="8" l="1"/>
  <c r="A23" i="12"/>
  <c r="A61" i="6"/>
  <c r="A140" i="11"/>
  <c r="E28" i="11" l="1"/>
  <c r="I14" i="20" l="1"/>
  <c r="I15" i="20"/>
  <c r="I16" i="20"/>
  <c r="I17" i="20"/>
  <c r="I18" i="20"/>
  <c r="I19" i="20"/>
  <c r="I13" i="20"/>
  <c r="H19" i="20"/>
  <c r="H14" i="20"/>
  <c r="H15" i="20"/>
  <c r="H16" i="20"/>
  <c r="H17" i="20"/>
  <c r="H18" i="20"/>
  <c r="I20" i="20" l="1"/>
  <c r="G31" i="22" l="1"/>
  <c r="G32" i="22"/>
  <c r="F32" i="22"/>
  <c r="F31" i="22"/>
  <c r="C27" i="7" l="1"/>
  <c r="E24" i="11" l="1"/>
  <c r="M30" i="6" l="1"/>
  <c r="G81" i="11" l="1"/>
  <c r="M25" i="6" l="1"/>
  <c r="H13" i="20" l="1"/>
  <c r="H20" i="20" s="1"/>
  <c r="I26" i="11" l="1"/>
  <c r="J30" i="22" s="1"/>
  <c r="K30" i="22" s="1"/>
  <c r="G37" i="11"/>
  <c r="I134" i="11"/>
  <c r="G48" i="11" l="1"/>
  <c r="I135" i="11" s="1"/>
  <c r="F80" i="11"/>
  <c r="F55" i="11"/>
  <c r="F54" i="11"/>
  <c r="F53" i="11"/>
  <c r="F36" i="11"/>
  <c r="F35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14" i="11"/>
  <c r="I27" i="11" l="1"/>
  <c r="J31" i="22" s="1"/>
  <c r="K31" i="22" s="1"/>
  <c r="I28" i="11"/>
  <c r="J32" i="22" s="1"/>
  <c r="K32" i="22" s="1"/>
  <c r="I29" i="11"/>
  <c r="J33" i="22" s="1"/>
  <c r="K33" i="22" s="1"/>
  <c r="I30" i="11"/>
  <c r="J34" i="22" s="1"/>
  <c r="K34" i="22" s="1"/>
  <c r="J35" i="22"/>
  <c r="K35" i="22" s="1"/>
  <c r="I32" i="11"/>
  <c r="I24" i="11"/>
  <c r="J28" i="22" s="1"/>
  <c r="K28" i="22" s="1"/>
  <c r="I25" i="11"/>
  <c r="J29" i="22" s="1"/>
  <c r="K29" i="22" s="1"/>
  <c r="I80" i="11"/>
  <c r="I54" i="11"/>
  <c r="J40" i="22" s="1"/>
  <c r="K40" i="22" s="1"/>
  <c r="I36" i="11"/>
  <c r="I35" i="11"/>
  <c r="I15" i="11"/>
  <c r="I16" i="11"/>
  <c r="J20" i="22" s="1"/>
  <c r="K20" i="22" s="1"/>
  <c r="I17" i="11"/>
  <c r="I18" i="11"/>
  <c r="J22" i="22" s="1"/>
  <c r="K22" i="22" s="1"/>
  <c r="I19" i="11"/>
  <c r="J23" i="22" s="1"/>
  <c r="K23" i="22" s="1"/>
  <c r="I20" i="11"/>
  <c r="J24" i="22" s="1"/>
  <c r="K24" i="22" s="1"/>
  <c r="I21" i="11"/>
  <c r="J25" i="22" s="1"/>
  <c r="K25" i="22" s="1"/>
  <c r="I22" i="11"/>
  <c r="J26" i="22" s="1"/>
  <c r="K26" i="22" s="1"/>
  <c r="I23" i="11"/>
  <c r="J27" i="22" s="1"/>
  <c r="K27" i="22" s="1"/>
  <c r="F42" i="22"/>
  <c r="G42" i="22"/>
  <c r="F39" i="22"/>
  <c r="G39" i="22"/>
  <c r="F40" i="22"/>
  <c r="G40" i="22"/>
  <c r="F41" i="22"/>
  <c r="G41" i="22"/>
  <c r="G38" i="22"/>
  <c r="G37" i="22"/>
  <c r="F38" i="22"/>
  <c r="F37" i="22"/>
  <c r="G19" i="22"/>
  <c r="G20" i="22"/>
  <c r="G21" i="22"/>
  <c r="G22" i="22"/>
  <c r="G23" i="22"/>
  <c r="G24" i="22"/>
  <c r="G25" i="22"/>
  <c r="G26" i="22"/>
  <c r="G27" i="22"/>
  <c r="G28" i="22"/>
  <c r="G29" i="22"/>
  <c r="G30" i="22"/>
  <c r="G33" i="22"/>
  <c r="G34" i="22"/>
  <c r="G35" i="22"/>
  <c r="G36" i="22"/>
  <c r="F19" i="22"/>
  <c r="F20" i="22"/>
  <c r="F21" i="22"/>
  <c r="F22" i="22"/>
  <c r="F23" i="22"/>
  <c r="F24" i="22"/>
  <c r="F25" i="22"/>
  <c r="F26" i="22"/>
  <c r="F27" i="22"/>
  <c r="F28" i="22"/>
  <c r="F29" i="22"/>
  <c r="F30" i="22"/>
  <c r="F33" i="22"/>
  <c r="F34" i="22"/>
  <c r="F35" i="22"/>
  <c r="F36" i="22"/>
  <c r="G18" i="22"/>
  <c r="F18" i="22"/>
  <c r="J38" i="22" l="1"/>
  <c r="K38" i="22" s="1"/>
  <c r="I37" i="11"/>
  <c r="I33" i="11"/>
  <c r="I48" i="11" s="1"/>
  <c r="J37" i="22"/>
  <c r="K37" i="22" s="1"/>
  <c r="J36" i="22"/>
  <c r="K36" i="22" s="1"/>
  <c r="J21" i="22"/>
  <c r="K21" i="22" s="1"/>
  <c r="J19" i="22"/>
  <c r="K19" i="22" s="1"/>
  <c r="J18" i="22"/>
  <c r="K18" i="22" s="1"/>
  <c r="I81" i="11"/>
  <c r="K42" i="22"/>
  <c r="F39" i="20" l="1"/>
  <c r="B39" i="20"/>
  <c r="F35" i="21"/>
  <c r="B35" i="21"/>
  <c r="J52" i="22"/>
  <c r="B53" i="22"/>
  <c r="K24" i="16"/>
  <c r="B24" i="16"/>
  <c r="C36" i="7"/>
  <c r="B36" i="7"/>
  <c r="M56" i="11"/>
  <c r="M37" i="11"/>
  <c r="M81" i="11"/>
  <c r="L134" i="11" s="1"/>
  <c r="J134" i="11" l="1"/>
  <c r="C1" i="7" l="1"/>
  <c r="C2" i="7"/>
  <c r="C3" i="7"/>
  <c r="C5" i="7"/>
  <c r="C6" i="7"/>
  <c r="M33" i="11" l="1"/>
  <c r="M48" i="11" s="1"/>
  <c r="L133" i="11" s="1"/>
  <c r="L135" i="11" s="1"/>
  <c r="E1" i="6"/>
  <c r="E2" i="6"/>
  <c r="E3" i="6"/>
  <c r="E5" i="6"/>
  <c r="E6" i="6"/>
  <c r="C6" i="8"/>
  <c r="C5" i="8"/>
  <c r="C3" i="8"/>
  <c r="C2" i="8"/>
  <c r="C1" i="8"/>
  <c r="C6" i="12"/>
  <c r="C5" i="12"/>
  <c r="C3" i="12"/>
  <c r="C2" i="12"/>
  <c r="C1" i="12"/>
  <c r="D20" i="7" l="1"/>
  <c r="D15" i="7" l="1"/>
  <c r="D22" i="7"/>
  <c r="D18" i="7"/>
  <c r="D24" i="7"/>
  <c r="D16" i="7"/>
  <c r="D25" i="7"/>
  <c r="D21" i="7"/>
  <c r="D17" i="7"/>
  <c r="C28" i="7"/>
  <c r="D26" i="7"/>
  <c r="D14" i="7"/>
  <c r="D27" i="7"/>
  <c r="D23" i="7"/>
  <c r="D19" i="7"/>
  <c r="D28" i="7" l="1"/>
  <c r="I56" i="11" l="1"/>
  <c r="J133" i="11" s="1"/>
  <c r="J135" i="11" s="1"/>
  <c r="J41" i="22"/>
  <c r="K41" i="22" s="1"/>
  <c r="N12" i="1" l="1"/>
  <c r="N23" i="1"/>
  <c r="N13" i="1"/>
  <c r="N19" i="1"/>
  <c r="N21" i="1"/>
  <c r="N15" i="1"/>
  <c r="N22" i="1"/>
  <c r="N14" i="1"/>
  <c r="N18" i="1"/>
  <c r="N11" i="1"/>
  <c r="N17" i="1"/>
  <c r="N24" i="1"/>
  <c r="N20" i="1"/>
  <c r="N16" i="1"/>
  <c r="C18" i="8" l="1"/>
  <c r="C31" i="8" s="1"/>
  <c r="C20" i="8"/>
  <c r="J14" i="11" l="1"/>
  <c r="L14" i="11" s="1"/>
  <c r="J111" i="11"/>
  <c r="J112" i="11"/>
  <c r="J110" i="11"/>
  <c r="J15" i="11"/>
  <c r="J16" i="11"/>
  <c r="J53" i="11"/>
  <c r="J18" i="11"/>
  <c r="J23" i="11"/>
  <c r="J27" i="11"/>
  <c r="J32" i="11"/>
  <c r="J54" i="11"/>
  <c r="J17" i="11"/>
  <c r="Q18" i="6" s="1"/>
  <c r="J21" i="11"/>
  <c r="J24" i="11"/>
  <c r="J28" i="11"/>
  <c r="J31" i="11"/>
  <c r="J35" i="11"/>
  <c r="J20" i="11"/>
  <c r="J25" i="11"/>
  <c r="J30" i="11"/>
  <c r="J80" i="11"/>
  <c r="J36" i="11"/>
  <c r="J19" i="11"/>
  <c r="J22" i="11"/>
  <c r="J26" i="11"/>
  <c r="J29" i="11"/>
  <c r="K134" i="11"/>
  <c r="J55" i="11"/>
  <c r="K133" i="11"/>
  <c r="K135" i="11" s="1"/>
  <c r="C23" i="8"/>
  <c r="C22" i="8"/>
  <c r="C29" i="8"/>
  <c r="C28" i="8" l="1"/>
  <c r="C30" i="7"/>
</calcChain>
</file>

<file path=xl/sharedStrings.xml><?xml version="1.0" encoding="utf-8"?>
<sst xmlns="http://schemas.openxmlformats.org/spreadsheetml/2006/main" count="995" uniqueCount="487">
  <si>
    <t>1.</t>
  </si>
  <si>
    <t>2.</t>
  </si>
  <si>
    <t>3.</t>
  </si>
  <si>
    <t>4.</t>
  </si>
  <si>
    <t>5.</t>
  </si>
  <si>
    <t>Gotovina i gotovinski ekvivalenti</t>
  </si>
  <si>
    <t>I</t>
  </si>
  <si>
    <t>II</t>
  </si>
  <si>
    <t>IV</t>
  </si>
  <si>
    <t>Naknada depozitaru</t>
  </si>
  <si>
    <t>Naknada za reviziju</t>
  </si>
  <si>
    <t>Naknada za računovodstvo</t>
  </si>
  <si>
    <t xml:space="preserve">Troškovi servisiranja dioničara </t>
  </si>
  <si>
    <t>Ostali troškovi</t>
  </si>
  <si>
    <t>Ukupno troškovi:</t>
  </si>
  <si>
    <t>Vrsta troška</t>
  </si>
  <si>
    <t>Iznos (KM)</t>
  </si>
  <si>
    <t>Udio %</t>
  </si>
  <si>
    <t>Tekuća godina</t>
  </si>
  <si>
    <t>Prethodna godina</t>
  </si>
  <si>
    <t>III</t>
  </si>
  <si>
    <t>Finansijski pokazatelji</t>
  </si>
  <si>
    <t>Isplaćeni iznos investitorima u toku godine</t>
  </si>
  <si>
    <t>Oznaka papira</t>
  </si>
  <si>
    <t xml:space="preserve">Naziv fonda :                                                        </t>
  </si>
  <si>
    <t xml:space="preserve">Registarski broj fonda : </t>
  </si>
  <si>
    <t xml:space="preserve">Naziv društva za upravljanje: </t>
  </si>
  <si>
    <t>Matični broj društva za upravljanje:</t>
  </si>
  <si>
    <t xml:space="preserve">JIB društva za upravljanje: </t>
  </si>
  <si>
    <t>JIB investicionog fonda:</t>
  </si>
  <si>
    <t>Naknada berzi</t>
  </si>
  <si>
    <t>Naknade i troškovi nadzornog odbora</t>
  </si>
  <si>
    <t>Troškovi kupovine i prodaje ulaganja</t>
  </si>
  <si>
    <t>Sadržaj</t>
  </si>
  <si>
    <t>Napomena</t>
  </si>
  <si>
    <t xml:space="preserve">1.Informacije o identitetu Fonda </t>
  </si>
  <si>
    <t>web:</t>
  </si>
  <si>
    <t>punu i skraćenu firmu, adresu sjedišta:</t>
  </si>
  <si>
    <t>broj telefona i telefaksa:</t>
  </si>
  <si>
    <t>e-mail adresu:</t>
  </si>
  <si>
    <t>registarski broj Fonda u registru kod Komisije:</t>
  </si>
  <si>
    <t xml:space="preserve">ime i prezime predsjednika i članova nadzornog odbora Fonda; </t>
  </si>
  <si>
    <t xml:space="preserve">ime i prezime članova odbora za reviziju; </t>
  </si>
  <si>
    <t xml:space="preserve">2. Informacije o Društvu koje upravlja Fondom: </t>
  </si>
  <si>
    <t xml:space="preserve">ime i prezime direktora Fonda; </t>
  </si>
  <si>
    <t xml:space="preserve">Naziv emitenta </t>
  </si>
  <si>
    <t>Ukupan broj emitovanih vp/udjela</t>
  </si>
  <si>
    <t>Nabavna cijena vp/udjela</t>
  </si>
  <si>
    <t>% od NVI fonda</t>
  </si>
  <si>
    <t>Obaveze po osnovu troškova poslovanja</t>
  </si>
  <si>
    <t>NVI po dionici/udjelu fonda</t>
  </si>
  <si>
    <t>IMOVINA FONDA</t>
  </si>
  <si>
    <t>UKUPNO</t>
  </si>
  <si>
    <t>Ostalo</t>
  </si>
  <si>
    <t xml:space="preserve">Stanje na početku perioda </t>
  </si>
  <si>
    <t xml:space="preserve">Transakcije tokom perioda </t>
  </si>
  <si>
    <t xml:space="preserve">Stanje na kraju perioda </t>
  </si>
  <si>
    <t xml:space="preserve"> % učešća kod emitenta</t>
  </si>
  <si>
    <t xml:space="preserve">Jedinična fer vrij.                </t>
  </si>
  <si>
    <t xml:space="preserve">Ukupna fer vrijednost ulaganja </t>
  </si>
  <si>
    <t xml:space="preserve"> % učešća u NVI fonda</t>
  </si>
  <si>
    <t>vrijednost</t>
  </si>
  <si>
    <t xml:space="preserve">količina </t>
  </si>
  <si>
    <t xml:space="preserve">prosječna cijena </t>
  </si>
  <si>
    <t xml:space="preserve">Kupovine </t>
  </si>
  <si>
    <t>Prodaje</t>
  </si>
  <si>
    <t>Simbol</t>
  </si>
  <si>
    <t xml:space="preserve">Opis </t>
  </si>
  <si>
    <t>Vrijednost neto imovine po dionici/udjelu fonda na početku perioda</t>
  </si>
  <si>
    <t>Broj dionica/udjela na početku perioda</t>
  </si>
  <si>
    <t>Vrijednost dionice/udjela na početku perioda</t>
  </si>
  <si>
    <t>Broj dionica/udjela na kraju perioda</t>
  </si>
  <si>
    <t>Vrijednost dionice/udjela na kraju perioda</t>
  </si>
  <si>
    <t xml:space="preserve">Pozicija </t>
  </si>
  <si>
    <t>R.Br.</t>
  </si>
  <si>
    <t>Naziv berzanskog posrednika</t>
  </si>
  <si>
    <t xml:space="preserve">Vrijednost transakcija </t>
  </si>
  <si>
    <t>Učešće u ukupnoj vrijednosti transakcija</t>
  </si>
  <si>
    <t>Ukupno</t>
  </si>
  <si>
    <t>Iznos provizije</t>
  </si>
  <si>
    <t>Učešće provizije u vrijednosti transkcija</t>
  </si>
  <si>
    <t>5=4/3</t>
  </si>
  <si>
    <t>Naziv emitenta</t>
  </si>
  <si>
    <t>-</t>
  </si>
  <si>
    <t>ZJP-031-03</t>
  </si>
  <si>
    <t>4263012890007</t>
  </si>
  <si>
    <t xml:space="preserve">Naknade i troškovi direktora fonda </t>
  </si>
  <si>
    <t>Naknada društvu za upravljanje (provizija)</t>
  </si>
  <si>
    <t>ZIF "FORTUNA FOND" d.d.</t>
  </si>
  <si>
    <t>LILIUM ASSET MANAGEMENT d.o.o. Sarajevo</t>
  </si>
  <si>
    <t>4201337670008</t>
  </si>
  <si>
    <t xml:space="preserve">NVI </t>
  </si>
  <si>
    <t>Rb</t>
  </si>
  <si>
    <t>Broj vp/udjela u vlasništvu Fonda</t>
  </si>
  <si>
    <t>% vlasništva fonda</t>
  </si>
  <si>
    <t>Fer cijena vp/udjela</t>
  </si>
  <si>
    <t>Ukupna vrijednost ulaganja</t>
  </si>
  <si>
    <t>Način vrednovanja</t>
  </si>
  <si>
    <t>Vrijednost prekoračenja</t>
  </si>
  <si>
    <t>Datum nastanka prekoračenja</t>
  </si>
  <si>
    <t>Rok za usaglašavanje</t>
  </si>
  <si>
    <t>ULAGANJA U INSTRUMENTE KAPITALA</t>
  </si>
  <si>
    <t>Ulaganje u dionice domaćih emitenata (osim u dionice investicijskih fondova)</t>
  </si>
  <si>
    <t>Ukupna ulaganja u dionice domaćih emitenata (osim u dionice investicijskih fondova)</t>
  </si>
  <si>
    <t>Ulaganje u dionice domaćih investicijskih fondova</t>
  </si>
  <si>
    <t>Ukupna ulaganja u dionice domaćih investicijskih fondova</t>
  </si>
  <si>
    <t>Ukupna ulaganja u dionice domaćih emitenata</t>
  </si>
  <si>
    <t>Ulaganje u dionice inostranih emitenata (osim dionica investicijskih fondova)</t>
  </si>
  <si>
    <t>Ulaganje u dionice inostranih investicijskih fondova</t>
  </si>
  <si>
    <t>Ukupno ulaganje u dionice inostranih investicijskih fondova</t>
  </si>
  <si>
    <t>Ukupna ulaganja u dionice inostranih emitenata</t>
  </si>
  <si>
    <t>UKUPNA ULAGANJA U INSTRUMENTE KAPITALA</t>
  </si>
  <si>
    <t>ULAGANJA U DUŽNIČKE INSTRUMENTE</t>
  </si>
  <si>
    <t>Ulaganje u obveznice domaćih emitenata</t>
  </si>
  <si>
    <t>Ukupna ulaganja u obveznice domaćih emitenata</t>
  </si>
  <si>
    <t>Ostala ulaganja u dužničke instrumente domaćih emitenata</t>
  </si>
  <si>
    <t>Ukupna ostala ulaganja u dužničke instrumente domaćih emitenata</t>
  </si>
  <si>
    <t>Ukupna ulaganja u dužničke instrumente domaćih emitenata</t>
  </si>
  <si>
    <t>Ulaganja u obveznice inostranih emitenata</t>
  </si>
  <si>
    <t>Ukupna ulaganja u obveznice inostranih emitenata</t>
  </si>
  <si>
    <t>Ostala ulaganja u dužničke instrumente inostranih emitenata</t>
  </si>
  <si>
    <t>Ukupna ulaganja u dužničke instrumente inostranih emitenata</t>
  </si>
  <si>
    <t>UKUPNA ULAGANJA U DUŽNIČKE INSTRUMENTE</t>
  </si>
  <si>
    <t>ULAGANJA U FINANSIJSKE DERIVATE</t>
  </si>
  <si>
    <t>Ulaganje u finansijske derivate domaćih emitenata</t>
  </si>
  <si>
    <t>Ulaganje u finansijske derivate inostranih emitenata</t>
  </si>
  <si>
    <t>Ukupna ulaganja u finansijske derivate inostranih emitenata</t>
  </si>
  <si>
    <t>UKUPNA ULAGANJA U FINANSIJSKE DERIVATE</t>
  </si>
  <si>
    <t>OSTALA ULAGANJA</t>
  </si>
  <si>
    <t>Ulaganja u ostale dozvoljene oblike finansijske imovine u inostranstvu</t>
  </si>
  <si>
    <t>UKUPNA OSTALA ULAGANJA</t>
  </si>
  <si>
    <t>ULAGANJA U DEPOZITE</t>
  </si>
  <si>
    <t>Ulaganje u depozite kod domaćih banaka</t>
  </si>
  <si>
    <t>Ukupna ulaganja u depozite kod domaćih banaka</t>
  </si>
  <si>
    <t>Ulaganje u depozite kod inostranih banaka</t>
  </si>
  <si>
    <t>Ukupna ulaganja u depozite kod inostranih banaka</t>
  </si>
  <si>
    <t>UKUPNA ULAGANJA U DEPOZITE</t>
  </si>
  <si>
    <t>ULAGANJE U NEKRETNINE</t>
  </si>
  <si>
    <t>Ulaganje u nekretnine radi izdavanja u najam</t>
  </si>
  <si>
    <t>Ukupna ulaganja u nekretnine radi davanja u najam</t>
  </si>
  <si>
    <t>Ulaganje u nekretnine radi prodaje</t>
  </si>
  <si>
    <t>Ukupna ulaganja u nekretnine radi prodaje</t>
  </si>
  <si>
    <t>UKUPNA ULAGANJA U NEKRETNINE</t>
  </si>
  <si>
    <t>REKAPITULACIJA</t>
  </si>
  <si>
    <t>Vrijednost ulaganja</t>
  </si>
  <si>
    <t>Površina m2</t>
  </si>
  <si>
    <t>Cijena po m2</t>
  </si>
  <si>
    <t>Fer vrijednost nekretnine</t>
  </si>
  <si>
    <t>% prekoračenja u investiranju</t>
  </si>
  <si>
    <t>UKUPNA DOMAĆA ULAGANJA</t>
  </si>
  <si>
    <t>UKUPNA ULAGANJA U INOSTRANSTVU</t>
  </si>
  <si>
    <t>UKUPNA ULAGANJA</t>
  </si>
  <si>
    <t>Nabavna vrijednost ulaganja</t>
  </si>
  <si>
    <t>Datum</t>
  </si>
  <si>
    <t>OBAVEZE FONDA</t>
  </si>
  <si>
    <t>Ukupna vrijednost imovine</t>
  </si>
  <si>
    <t>Iznos umanjenja neto vrijednosti imovine zbog prekoračenja i neusklađenosti ulaganja</t>
  </si>
  <si>
    <t>Neto vrijednost imovine i obračun naknade za upravljanje</t>
  </si>
  <si>
    <t>% naknade za upravljanje</t>
  </si>
  <si>
    <t>Iznos naknade za upravljanje</t>
  </si>
  <si>
    <t>Broj dionica/udjela fonda</t>
  </si>
  <si>
    <t>Ulaganja</t>
  </si>
  <si>
    <t>Potraživanja</t>
  </si>
  <si>
    <t>Obaveze po osnovu ulaganja</t>
  </si>
  <si>
    <t>6 (2+3+4+5)</t>
  </si>
  <si>
    <t>11 (7+8+9+10)</t>
  </si>
  <si>
    <t>16 (14*15/365)</t>
  </si>
  <si>
    <t>Prosjek za period</t>
  </si>
  <si>
    <t>Rb.</t>
  </si>
  <si>
    <t>Naknada Registru vrijednosnih papira u Federaciji BiH</t>
  </si>
  <si>
    <t>Naknada Komisiji za vrijednosne papire Federacije BiH</t>
  </si>
  <si>
    <t>Rashodi po osnovu poreza</t>
  </si>
  <si>
    <t>Ukupno troškovi iz člana 65. ili 93. Zakona o investicijskim fondovima</t>
  </si>
  <si>
    <t>Ime i prezime odgovornog lica društva za upravljanje</t>
  </si>
  <si>
    <t>R. Br.</t>
  </si>
  <si>
    <t>ULAGANJA U UDJELE INVESTICIJSKIH FONDOVA</t>
  </si>
  <si>
    <t>ULAGANJA U OSTALE FINANSIJSKE INSTRUMENTE I DERIVATE</t>
  </si>
  <si>
    <t>Stanje na početku perioda</t>
  </si>
  <si>
    <t>Vrsta nekretnine</t>
  </si>
  <si>
    <t>Fer vrijednost</t>
  </si>
  <si>
    <t>% učešća u NVI fonda</t>
  </si>
  <si>
    <t>Transakcije tokom perioda</t>
  </si>
  <si>
    <t>Kupovina</t>
  </si>
  <si>
    <t>Prodaja</t>
  </si>
  <si>
    <t>Stanje na kraju perioda</t>
  </si>
  <si>
    <t>Cijena m2</t>
  </si>
  <si>
    <t>ULAGANJE U DEPOZITE</t>
  </si>
  <si>
    <t>Naziv banke</t>
  </si>
  <si>
    <t>Vrijednost depozita</t>
  </si>
  <si>
    <t>% učešća u NIV fonda</t>
  </si>
  <si>
    <t>Iznos</t>
  </si>
  <si>
    <t>Dospjeće</t>
  </si>
  <si>
    <t>Datum prodaje</t>
  </si>
  <si>
    <t>Vrsta ulaganja</t>
  </si>
  <si>
    <t>Simbol ili oznaka</t>
  </si>
  <si>
    <t>Oznaka kategorije finansijske imovine i obaveze prema MSFI 9*</t>
  </si>
  <si>
    <t>Količina ili nominalna vrijednost</t>
  </si>
  <si>
    <t>Knjigovodstvena ili fer vrijednost</t>
  </si>
  <si>
    <t>Prodajna vrijednost</t>
  </si>
  <si>
    <t>Realizirani dobitak/gubitak</t>
  </si>
  <si>
    <t>Ime i prezime osobe koja je sačinila izvještaj</t>
  </si>
  <si>
    <t>2. Prenosivi dužnički vrijednosni papiri</t>
  </si>
  <si>
    <t>1. Prenosivi vlasnički vrijednosni papiri</t>
  </si>
  <si>
    <t>3. Instrumenti tržišta novca</t>
  </si>
  <si>
    <t>4. Udjeli/dionice investicijskih fondova</t>
  </si>
  <si>
    <t>5. Depoziti</t>
  </si>
  <si>
    <t>6. Nekretnine</t>
  </si>
  <si>
    <t>7. Finansijski derivati</t>
  </si>
  <si>
    <t>8. Ostala ulaganja</t>
  </si>
  <si>
    <t>9. Poslovni udjeli</t>
  </si>
  <si>
    <t>*Oznaka kategorije finansijske imovine prema MSFI 9</t>
  </si>
  <si>
    <t>2 Finansijska imovina i obaveze po fer vrijednosti kroz ostali ukupni rezultat</t>
  </si>
  <si>
    <t>3 Finansijska imovina i obaveze po amortizovanom trošku</t>
  </si>
  <si>
    <t>1. Finansijska imovina i finansijske obaveze po fer vrijednosti kroz bilans uspjeha</t>
  </si>
  <si>
    <t>Vrijednost neto imovine investicijskog fonda po dionici/udjela na kraju perioda</t>
  </si>
  <si>
    <t>Vrijednost neto imovine investicijskog fonda po dionici/udjela tokom perioda</t>
  </si>
  <si>
    <t xml:space="preserve">Najniža neto vrijednost imovine investicijskog fonda po dionici/udjelu </t>
  </si>
  <si>
    <t>Najviša neto vrijednost imovine po dionici/udjelu</t>
  </si>
  <si>
    <t>Najniža cijena dionice/vrijednost udjela</t>
  </si>
  <si>
    <t>Najviša cijena dionice/vrijednosti udjela</t>
  </si>
  <si>
    <t>Prosječna cijena dionice/vrijednosti udjela</t>
  </si>
  <si>
    <t>Odnos rashoda i prosječne neto imovine investicijskog fonda</t>
  </si>
  <si>
    <t>Odnos realizovane dobiti od ulaganja i prosječne neto imovine investicijskog fonda</t>
  </si>
  <si>
    <t>Stopa prinosa na neto imovinu investicijskog fonda</t>
  </si>
  <si>
    <t xml:space="preserve">firmu i adresu sjedište depozitara Fonda. </t>
  </si>
  <si>
    <t>Obaveze prema DUF-u</t>
  </si>
  <si>
    <t>14                       (12-13)</t>
  </si>
  <si>
    <t>18               (12/17)</t>
  </si>
  <si>
    <t>Ime i prezime osobe koja je sačinila izvještaj:</t>
  </si>
  <si>
    <t xml:space="preserve">Ime i prezime osobe koja je sačinila izvještaj: </t>
  </si>
  <si>
    <t>Površina          m2</t>
  </si>
  <si>
    <t>Prilog 8</t>
  </si>
  <si>
    <t xml:space="preserve">Redni broj </t>
  </si>
  <si>
    <t>Kategorija udjeličara/dioničara</t>
  </si>
  <si>
    <t>Broj udjela/dionica- domaći vlasnici</t>
  </si>
  <si>
    <t>Broj udjeličara/dioničara- domaći vlasnici</t>
  </si>
  <si>
    <t>Broj udjela/dionica- inostrani vlasnici</t>
  </si>
  <si>
    <t>Ukupan broj udjela/dionica</t>
  </si>
  <si>
    <t>Kreditne institucije</t>
  </si>
  <si>
    <t>Osiguravajuća društva</t>
  </si>
  <si>
    <t>Investicijski fondovi</t>
  </si>
  <si>
    <t>Penzijski fondovi</t>
  </si>
  <si>
    <t>Investicijska društva</t>
  </si>
  <si>
    <t>Ostale pravne osobe</t>
  </si>
  <si>
    <t>Fizičke osobe</t>
  </si>
  <si>
    <t>Prilog 7</t>
  </si>
  <si>
    <t>PRIHODI OD DIVIDENDE</t>
  </si>
  <si>
    <t>Broj dionica ili % učešća</t>
  </si>
  <si>
    <t>Dividenda po dionici</t>
  </si>
  <si>
    <t>PRIHODI OD KAMATE NA DEPOZITE</t>
  </si>
  <si>
    <t>Ugovor o oročenju</t>
  </si>
  <si>
    <t>Iznos oročenja</t>
  </si>
  <si>
    <t>Kamatna stopa</t>
  </si>
  <si>
    <t>Dospjeli prihod od kamate</t>
  </si>
  <si>
    <t>NAZIV EMITENTA</t>
  </si>
  <si>
    <t xml:space="preserve">Simbol </t>
  </si>
  <si>
    <t>Iznos ulaganja</t>
  </si>
  <si>
    <t>PRIHODI OD NAJMA</t>
  </si>
  <si>
    <t>Ugovor o najmu</t>
  </si>
  <si>
    <t>Površina u m2</t>
  </si>
  <si>
    <t>Cijena najma po m2</t>
  </si>
  <si>
    <t>Prihodi od najma</t>
  </si>
  <si>
    <t xml:space="preserve">Ime i prezime odgovornog lica društva za upravljanje: </t>
  </si>
  <si>
    <t>Prilog 5b</t>
  </si>
  <si>
    <t>Prilog 5a</t>
  </si>
  <si>
    <t>Oznaka kategorije imovine i obaveza prema MSF19*</t>
  </si>
  <si>
    <t>Trošak nabave ili početna vrijednost izvještajnog perioda</t>
  </si>
  <si>
    <t>Nerealizirani dobitak ili gubitak priznat kroz bilans uspjeha -usklađivanje fer vrijednosti</t>
  </si>
  <si>
    <t>Neto kursne razlike</t>
  </si>
  <si>
    <t>Amortizacija diskonta ili premije imovine s fiksnim dospijećem</t>
  </si>
  <si>
    <t>Umanjenje vrijednosti za očekivane kreditne gubitke</t>
  </si>
  <si>
    <t>Nerealizirani dobitak ili gubitak priznat kroz ostali ukupni reultat (u izvještajnom periodu)</t>
  </si>
  <si>
    <t>Revalorizacijske rezerve računovodstvene zaštite</t>
  </si>
  <si>
    <t xml:space="preserve"> Ukupni prihodi </t>
  </si>
  <si>
    <t>Broj udjeličara/dioničara - inostrani vlasnici</t>
  </si>
  <si>
    <t>Ukupan broj udjeličara/dioničara</t>
  </si>
  <si>
    <t>6 (5/4*100)</t>
  </si>
  <si>
    <t>9 (5*8)</t>
  </si>
  <si>
    <t>Ukupna ostala ulaganja u dužničke instrumente inostranih emitenata</t>
  </si>
  <si>
    <t>Ukupna ulaganja u finansijske derivate domaćih emitenata</t>
  </si>
  <si>
    <t>Ulaganje u ostale dozvoljene oblike finansijske imovine u zemlji</t>
  </si>
  <si>
    <t>Ukupna ulaganja u ostale oblike finansijske imovine u zemlji</t>
  </si>
  <si>
    <t>Ulaganja u udjele domaćih investicijskih fondova</t>
  </si>
  <si>
    <t>Ukupna ulaganja u udjele domaćih investicijskih fondova</t>
  </si>
  <si>
    <t>Ulaganja u udjele inostranih investicijskih fondova</t>
  </si>
  <si>
    <t>Ukupna ulaganja u udjele inostranih investicijskih fondova</t>
  </si>
  <si>
    <t>UKUPNA ULAGANJA U UDJELE INVESTICIJSKIH FONDOVA</t>
  </si>
  <si>
    <t>Prilog 4.</t>
  </si>
  <si>
    <t>pri čemu Vrsta ulaganja može biti:</t>
  </si>
  <si>
    <t>Neto imovina investicijskog fonda na početku perioda</t>
  </si>
  <si>
    <t>Neto imovina investicijskog fonda na kraju perioda</t>
  </si>
  <si>
    <t>Naziv/ime i prezime najmoprimca</t>
  </si>
  <si>
    <t>PRIHODI OD KAMATE OD OBVEZNICA I DRUGIH DUŽNIČKIH INSTRUMENTA</t>
  </si>
  <si>
    <t>Učešće u % NAV-u INVESTICIJSKOG FONDA</t>
  </si>
  <si>
    <t>Prilog 3</t>
  </si>
  <si>
    <t>Prilog 5</t>
  </si>
  <si>
    <t>Prilog 1</t>
  </si>
  <si>
    <t xml:space="preserve">firmu i sjedište ovlaštenog revizora; </t>
  </si>
  <si>
    <t>Prilog 2</t>
  </si>
  <si>
    <t>Udio troškove iz tačke 15. u prosječnoj neto vrijednosti imovine fonda (%) za------ period</t>
  </si>
  <si>
    <t>Naziv emitenta ili druge ugovorne strane</t>
  </si>
  <si>
    <t>Prilog 5c</t>
  </si>
  <si>
    <t>Prilog 6</t>
  </si>
  <si>
    <t xml:space="preserve">Rješenje br. 05/2-19-210/18 od 14.06.2019.                                                              </t>
  </si>
  <si>
    <t>Rješenje br. 05/1-19-159/08 od 17.04.2008.</t>
  </si>
  <si>
    <t xml:space="preserve"> www.lilium-dzu.ba</t>
  </si>
  <si>
    <t xml:space="preserve"> info@lilium-dzu.ba</t>
  </si>
  <si>
    <t xml:space="preserve"> +387 33 953 480</t>
  </si>
  <si>
    <t>LILIUM ASSET MANAGEMENT Društvo za upravljanje investicijskim fondovima d.o.o. Sarajevo, Dženetića čikma 8, 71000 Sarajevo</t>
  </si>
  <si>
    <t>Zuko doo Sarajevo, Sarajevo</t>
  </si>
  <si>
    <t>Hamdija Velagić</t>
  </si>
  <si>
    <t>www.lilium-dzu.ba</t>
  </si>
  <si>
    <t>fortunafond@lilium-dzu.ba</t>
  </si>
  <si>
    <t xml:space="preserve">Zatvoreni investicioni fond sa javnom ponudom "FORTUNA FOND" d.d., 
ZIF "FORTUNA FOND" d.d., 
Dženetića čikma 8 , 71000 Sarajevo,BIH
</t>
  </si>
  <si>
    <t>mandatni period direktora Fonda:</t>
  </si>
  <si>
    <t>mandatni period članova nadzornog odbora Fonda:</t>
  </si>
  <si>
    <t>mandatni period čalnova odbora za reviziju Fonda:</t>
  </si>
  <si>
    <t>firmu i sjedište ovlaštenog revizora:</t>
  </si>
  <si>
    <t>godine za koje je ovašteni revizor vršio reviziju finansijskih izvještaja Fonda:</t>
  </si>
  <si>
    <t xml:space="preserve">firmu i adresu sjedište depozirata Fonda. </t>
  </si>
  <si>
    <t xml:space="preserve">broj i datum Rješenja Kojim je izdata dozvola za osnivanje  Društva </t>
  </si>
  <si>
    <t xml:space="preserve">broj i datum Rješenja Kojim je izdata dozvola Društvu za upravljanje Fondom: </t>
  </si>
  <si>
    <t>imena i prezimena  članova uprave Društva:</t>
  </si>
  <si>
    <t>mandatni period članova uprave Društva:</t>
  </si>
  <si>
    <t xml:space="preserve">imena i prezimena predsjednika i članova nadzornog odbora Društva; </t>
  </si>
  <si>
    <t xml:space="preserve">imena i prezimena članova odbora za reviziju; </t>
  </si>
  <si>
    <t>mandatni period članova odbora za reviziju Društva za upravljanje:</t>
  </si>
  <si>
    <t>godine za koje je ovašteni revizor vršio reviziju finansijske izvještaje Društva za upravljanje:</t>
  </si>
  <si>
    <t>BHTSR</t>
  </si>
  <si>
    <t>Tržišna cijena</t>
  </si>
  <si>
    <t>BIPVR</t>
  </si>
  <si>
    <t>Procjena</t>
  </si>
  <si>
    <t>BIRBRK4</t>
  </si>
  <si>
    <t>ENISR</t>
  </si>
  <si>
    <t>INGRK2</t>
  </si>
  <si>
    <t>SVIPR</t>
  </si>
  <si>
    <t>JPESR</t>
  </si>
  <si>
    <t>HTKMR</t>
  </si>
  <si>
    <t>SVKORA</t>
  </si>
  <si>
    <t>EFNFRK1</t>
  </si>
  <si>
    <t>MIGFRK2</t>
  </si>
  <si>
    <t>BOKS-R-A</t>
  </si>
  <si>
    <t>CMEG-R-A</t>
  </si>
  <si>
    <t>HEDR-R-A</t>
  </si>
  <si>
    <t>HETR-R-A</t>
  </si>
  <si>
    <t>VDBL-R-A</t>
  </si>
  <si>
    <t>INDUSTRIJSKE PLANTAŽE A.D. BANJA LUKA</t>
  </si>
  <si>
    <t>IPBL-K-A</t>
  </si>
  <si>
    <t xml:space="preserve">OIF MONETA Podgorica                                                                                </t>
  </si>
  <si>
    <t>NVI - Procjena na osnovu cijene 
objavljene od strane DUIF</t>
  </si>
  <si>
    <t>REPUBLIKA SRPSKA - MINISTARSTVO FINANSIJA - RATNA ŠTETA 9</t>
  </si>
  <si>
    <t>RSRS-O-I</t>
  </si>
  <si>
    <t>REPUBLIKA SRPSKA - MINISTARSTVO FINANSIJA - RATNA ŠTETA 10</t>
  </si>
  <si>
    <t>RSRS-O-J</t>
  </si>
  <si>
    <t>REPUBLIKA SRPSKA - MINISTARSTVO FINANSIJA - RATNA ŠTETA 12</t>
  </si>
  <si>
    <t>RSRS-O-L</t>
  </si>
  <si>
    <t>MH ERS - MP AD TREBINJE - ZEDP ELEKTRO-BIJELJINA AD BIJELJINA</t>
  </si>
  <si>
    <t>ELBJ-R-A</t>
  </si>
  <si>
    <t>MJEŠOVITI HOLDING ERS-MP AD TREBINJE-ZP HIDROELEKTRANE NA VRBASU AD MRKONJIC GRA</t>
  </si>
  <si>
    <t>HELV-R-A</t>
  </si>
  <si>
    <t>MJEŠOVITI HOLDING ERS, MP AD TREBINJE-ZP RITE GACKO AD GACKO</t>
  </si>
  <si>
    <t>RITE-R-A</t>
  </si>
  <si>
    <t>TELEKOM SRPSKE AD BANJA LUKA</t>
  </si>
  <si>
    <t>TLKM-R-A</t>
  </si>
  <si>
    <t>Nedim Vilogorac dipl. oec.</t>
  </si>
  <si>
    <t>Raiffeisen BANK d.d. Bosna i Hercegovina</t>
  </si>
  <si>
    <t>OIF "MONETA"</t>
  </si>
  <si>
    <t>GORENJE M.B.H. WIEN</t>
  </si>
  <si>
    <t>OMNIA INTERNATIONAL</t>
  </si>
  <si>
    <t>UniCredit Bank d.d. Mostar</t>
  </si>
  <si>
    <t>ZIF "PROF-PLUS" d.d. Sarajevo</t>
  </si>
  <si>
    <t>ZIF "NAPRIJED" d.d. Sarajevo</t>
  </si>
  <si>
    <t>HADŽIĆ SUAD</t>
  </si>
  <si>
    <t>12            
  (6-11)</t>
  </si>
  <si>
    <t>BH TELECOM D.D. SARAJEVO</t>
  </si>
  <si>
    <t>BIHAĆKA PIVOVARA D.D. BIHAĆ</t>
  </si>
  <si>
    <t>BIRA D.D. BIHAĆ</t>
  </si>
  <si>
    <t>ENERGOINVEST D.D. SARAJEVO</t>
  </si>
  <si>
    <t>INGRAM D.D. SREBRENIK</t>
  </si>
  <si>
    <t>IP SVJETLOST D.D. SARAJEVO</t>
  </si>
  <si>
    <t>JP ELEKTROPRIVREDA BIH D.D. SARAJEVO</t>
  </si>
  <si>
    <t>JP HT D.D. MOSTAR</t>
  </si>
  <si>
    <t xml:space="preserve">SVJETLOSTKOMERC DD SARAJEVO                                                                         </t>
  </si>
  <si>
    <t>BOKSIT A.D. MILIĆI</t>
  </si>
  <si>
    <t>ČAJEVAC MEGA AD BANJALUKA</t>
  </si>
  <si>
    <t>HIDROELEKTRANE NA DRINI A.D. VIŠEGRAD</t>
  </si>
  <si>
    <t>HIDROELEKTRANE NA TREBIŠNJICI A.D. TREBINJE</t>
  </si>
  <si>
    <t>VODOVOD A.D. BANJA LUKA</t>
  </si>
  <si>
    <t>ZIF EUROFOND-1 D.D. TUZLA</t>
  </si>
  <si>
    <t>ZIF MI GROUP D.D. SARAJEVO</t>
  </si>
  <si>
    <t>ZUKO doo Sarajevo</t>
  </si>
  <si>
    <t>2020-2024</t>
  </si>
  <si>
    <t>mandatni period članova Nadzornog odobora Društva za upravljanje</t>
  </si>
  <si>
    <t>Prilog 3a</t>
  </si>
  <si>
    <t>Redni broj</t>
  </si>
  <si>
    <t>Opis</t>
  </si>
  <si>
    <t>Ukupna vrijednost na dan izvještaja</t>
  </si>
  <si>
    <t>Učešće u vrijednosti imovine fonda (%)</t>
  </si>
  <si>
    <t>IMOVINA INVESTICIJSKOG FONDA</t>
  </si>
  <si>
    <t>Ulaganje fonda (2.1+2.2.+2.3.+2.4.+2.5.+2.6.+2.7.)</t>
  </si>
  <si>
    <t>2.1.</t>
  </si>
  <si>
    <t>Ulaganje u instrumente kapitala (dionice osim dionica investicijskih fondova)</t>
  </si>
  <si>
    <t>2.2.</t>
  </si>
  <si>
    <t>Ulaganja u dužničke instrumente (obveznice)</t>
  </si>
  <si>
    <t>2.3.</t>
  </si>
  <si>
    <t>Ulaganja u druge vrste dužničkih instrumenata</t>
  </si>
  <si>
    <t>2.4.</t>
  </si>
  <si>
    <t>Ulaganja u dionice i udjele investicijskih fondova</t>
  </si>
  <si>
    <t>2.5.</t>
  </si>
  <si>
    <t>Ostala finansijska imovina</t>
  </si>
  <si>
    <t>2.6.</t>
  </si>
  <si>
    <t>Depoziti i plasmani</t>
  </si>
  <si>
    <t>2.7.</t>
  </si>
  <si>
    <t>Ulaganja u nekretnine</t>
  </si>
  <si>
    <t>Potraživanja (3.1.+3.2.+3.3.)</t>
  </si>
  <si>
    <t>3.1.</t>
  </si>
  <si>
    <t>Potraživanja iz poslovanja</t>
  </si>
  <si>
    <t>3.2.</t>
  </si>
  <si>
    <t>Potraživanja od društva za upravljanje</t>
  </si>
  <si>
    <t>3.3.</t>
  </si>
  <si>
    <t>Ostala potraživanja, odgođena porezna imovina i razgraničenja</t>
  </si>
  <si>
    <t>I=(1+2+3)</t>
  </si>
  <si>
    <t>UKUPNA IMOVINA INVESTICIJSKOG FONDA</t>
  </si>
  <si>
    <t>OBAVEZE INVESTICIJSKOG FONDA</t>
  </si>
  <si>
    <t>6.</t>
  </si>
  <si>
    <t>Obaveze prema društvu za upravljanje</t>
  </si>
  <si>
    <t>7.</t>
  </si>
  <si>
    <t>Ostale obaveze</t>
  </si>
  <si>
    <t>II=(4+5+6+7)</t>
  </si>
  <si>
    <t>UKUPNE OBAVEZE INVESTICIJSKOG FONDA</t>
  </si>
  <si>
    <t>III=(I-II)</t>
  </si>
  <si>
    <t>NETO IMOVINA INVESTICIJSKOG FONDA</t>
  </si>
  <si>
    <t>BROJ DIONIOCA/UDJELA</t>
  </si>
  <si>
    <t>V=(III/IV)</t>
  </si>
  <si>
    <t>NETO VRIJEDNOST IMOVINE PO DIONICI/UDJELU</t>
  </si>
  <si>
    <t>VI</t>
  </si>
  <si>
    <t>CIJENA DIONICE/UDJELA</t>
  </si>
  <si>
    <t>Azra Babović, predsjednica                          
Aldina Avdić, član                                                          
Damir Smajić, član</t>
  </si>
  <si>
    <t>Elvira Žilić dipl.ecc</t>
  </si>
  <si>
    <t>18.04.2025. godine - 17.04.2029. godine</t>
  </si>
  <si>
    <t>Ukupno:</t>
  </si>
  <si>
    <t>65-01-0233-08</t>
  </si>
  <si>
    <t>ASA banka dd Sarajevo</t>
  </si>
  <si>
    <t>FI po amortizacionom trošku</t>
  </si>
  <si>
    <t>Union banka dd Sarajevo</t>
  </si>
  <si>
    <t>1341055570143540</t>
  </si>
  <si>
    <t>56/25-KM-OD</t>
  </si>
  <si>
    <t>24.11.2025. godine - 23.11.2029. godine</t>
  </si>
  <si>
    <t>Mepas nekretnine d.o.o.</t>
  </si>
  <si>
    <t>SAPONIA D.D.</t>
  </si>
  <si>
    <t>Addiko banka dd Sarajevo</t>
  </si>
  <si>
    <t>Nedim Vilogorac,  Adnan Mujezinović</t>
  </si>
  <si>
    <t>IZVJEŠTAJ O UDJELIČARIMA/DIONIČARIMA INVESTICIJSKOG FONDA na dan 30.06.2026.g.</t>
  </si>
  <si>
    <t>IZVJEŠTAJ O PRVIH 10 UDJELIČARA/ DIONIČARA INVESTICIJSKOG FONDA na dan 30.06.2026.g.</t>
  </si>
  <si>
    <t>IZVJEŠTAJ O NEREALIZIRANIM DOBICIMA (GUBICIMA) I UMANJENJU VRIJEDNOSTI IMOVINE INVESTICIJSKOG FONDA na dan 30.06.2026.g.</t>
  </si>
  <si>
    <t>IZVJEŠTAJ O OBRAČUNU NETO VRIJEDNOSTI IMOVINE INVESTICIJSKOG FONDA PO DIONICI/UDJELU na dan 30.06.2026.g.</t>
  </si>
  <si>
    <t>IZVJEŠTAJ O UTVRĐIVANJU VRIJEDNOSTI IMOVINE IZ PORTFOLIJA INVESTICIJSKOG FONDA na dan 30.06.2026.g.</t>
  </si>
  <si>
    <t>OPĆI PODACI O INVESTICIJSKOM FONDU na dan 30.06.2026.g.</t>
  </si>
  <si>
    <t>2026-2030</t>
  </si>
  <si>
    <t>2018,2019,2020,2021,2022,2023,2024,2025</t>
  </si>
  <si>
    <t>Datum izvještaja: 30.06.2026.g.</t>
  </si>
  <si>
    <t>Sergej Goriup, predsjednik
Iris Nezirević, član
Armin Alijagić, član do 31.03.2026.
Zijad Šušić, član od 23.06.2026.</t>
  </si>
  <si>
    <t>Jasminka Gajić, predsjednik
Suad Rošić, član
Mirjana Damjanović, član do 31.03.2026.
Milan Blagojević, član od 23.06.2026.</t>
  </si>
  <si>
    <t>ASA banka d.d. Sarajevo, Trg međunarodnog prijateljstva br. 25, 71000, Sarajevo</t>
  </si>
  <si>
    <t>Ljiljana Kamberović, Almir Hodžić, Andrea Zećo</t>
  </si>
  <si>
    <t>21.12.2025. godine - 20.12.2029. godine</t>
  </si>
  <si>
    <t>2021. godinu- Merfi radio, 2022., 2023., 2024. i 2025. godinu Zuko doo.</t>
  </si>
  <si>
    <t>januar</t>
  </si>
  <si>
    <t>februar</t>
  </si>
  <si>
    <t>mart</t>
  </si>
  <si>
    <t>april</t>
  </si>
  <si>
    <t>maj</t>
  </si>
  <si>
    <t>juni</t>
  </si>
  <si>
    <t>________________________________________</t>
  </si>
  <si>
    <t>IZVJEŠTAJ O STRUKTURI I VISINI TROŠKOVA INVESTICIJSKOG FONDA za period 01.01.-30.06.2026.g.</t>
  </si>
  <si>
    <t>PREVOZ RADNIKA KREKA DD TUZLA D.D. TUZLA</t>
  </si>
  <si>
    <t>PRAKRK3</t>
  </si>
  <si>
    <t>IZVJEŠTAJ O  TRANSAKCIJAMA IMOVINOM  INVESTICIJSKOG FONDA  za period 01.01.-30.06.2026.g.</t>
  </si>
  <si>
    <t>IZVJEŠTAJ O REALIZIRANIM DOBICIMA (GUBICIMA) OD PRODAJE IMOVINE INVESTICIJSKOG FONDA za period 01.01.-30.06.2026.g.</t>
  </si>
  <si>
    <t>ASA banka dd</t>
  </si>
  <si>
    <t>IZVJEŠTAJ O FINANSIJSKIM POKAZATELJIMA INVESTICIJSKOG FONDA  za period 01.01.-30.06.2026.g.</t>
  </si>
  <si>
    <t>IZVJEŠTAJ O STRUKTURI PRIHODA OD IMOVINE INVESTICIJSKOG FONDA za period 01.01.-30.06.2026.g.</t>
  </si>
  <si>
    <t xml:space="preserve">Prosječna vrijednost neto imovine fonda za period 01.01.-30.06.2026. </t>
  </si>
  <si>
    <t>IZVJEŠTAJ O OBRAČUNU  NETO VRIJEDNOSTI IMOVINE INVESTICIJSKOG FONDA ZA PERIOD 01.01.-30.06.2026.g.</t>
  </si>
  <si>
    <t>IZVJEŠTAJ O VRIJEDNOSTI TRANSAKCIJA FONDA OBAVLJENIM PUTEM  POJEDINAČNOG  PROFESIONALNOG POSREDNIKA I IZNOSU OBRAČUNATE NAKNADE za period 01.01.-30.06.2026.g.</t>
  </si>
  <si>
    <t>08.06.2026.</t>
  </si>
  <si>
    <t>08.06.2027.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</si>
</sst>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K_M_-;\-* #,##0.00\ _K_M_-;_-* &quot;-&quot;??\ _K_M_-;_-@_-"/>
    <numFmt numFmtId="164" formatCode="#,##0.00\ &quot;kn&quot;;[Red]\-#,##0.00\ &quot;kn&quot;"/>
    <numFmt numFmtId="165" formatCode="#,##0_ ;\-#,##0\ "/>
    <numFmt numFmtId="166" formatCode="0.0000"/>
    <numFmt numFmtId="167" formatCode="#,##0.00_ ;\-#,##0.00&quot; &quot;"/>
    <numFmt numFmtId="168" formatCode="#,##0.0000"/>
    <numFmt numFmtId="169" formatCode="#,##0.00_ ;\-#,##0.00\ "/>
    <numFmt numFmtId="170" formatCode="#,##0.00000"/>
    <numFmt numFmtId="171" formatCode="#,##0.00\ _k_n"/>
    <numFmt numFmtId="172" formatCode="#,##0_ ;\-#,##0&quot; &quot;"/>
  </numFmts>
  <fonts count="76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b/>
      <sz val="10"/>
      <color indexed="8"/>
      <name val="Times New Roman"/>
      <family val="1"/>
    </font>
    <font>
      <sz val="10"/>
      <name val="Arial CE"/>
      <charset val="238"/>
    </font>
    <font>
      <u/>
      <sz val="10"/>
      <color indexed="12"/>
      <name val="Arial"/>
      <family val="2"/>
    </font>
    <font>
      <sz val="8"/>
      <name val="Times New Roman"/>
      <family val="1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color indexed="10"/>
      <name val="Times New Roman"/>
      <family val="1"/>
    </font>
    <font>
      <sz val="10"/>
      <color indexed="10"/>
      <name val="Times New Roman"/>
      <family val="1"/>
    </font>
    <font>
      <sz val="10"/>
      <name val="Arial"/>
      <family val="2"/>
      <charset val="238"/>
    </font>
    <font>
      <sz val="10"/>
      <name val="Arial"/>
      <family val="2"/>
    </font>
    <font>
      <u/>
      <sz val="10"/>
      <name val="Times New Roman"/>
      <family val="1"/>
    </font>
    <font>
      <u/>
      <sz val="10"/>
      <color indexed="12"/>
      <name val="Times New Roman"/>
      <family val="1"/>
    </font>
    <font>
      <sz val="10"/>
      <color indexed="63"/>
      <name val="Times New Roman"/>
      <family val="1"/>
    </font>
    <font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FF0000"/>
      <name val="Times New Roman"/>
      <family val="1"/>
    </font>
    <font>
      <sz val="9"/>
      <color theme="0"/>
      <name val="Times New Roman"/>
      <family val="1"/>
    </font>
    <font>
      <sz val="10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38"/>
    </font>
    <font>
      <sz val="11"/>
      <name val="Times New Roman"/>
      <family val="1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name val="Times New Roman"/>
      <family val="1"/>
    </font>
    <font>
      <u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rgb="FFFFC000"/>
      <name val="Times New Roman"/>
      <family val="1"/>
    </font>
    <font>
      <sz val="10"/>
      <color rgb="FF0070C0"/>
      <name val="Times New Roman"/>
      <family val="1"/>
    </font>
    <font>
      <sz val="9"/>
      <color rgb="FF0070C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theme="0" tint="-4.9989318521683403E-2"/>
      <name val="Times New Roman"/>
      <family val="1"/>
    </font>
    <font>
      <i/>
      <sz val="10"/>
      <color theme="0" tint="-4.9989318521683403E-2"/>
      <name val="Times New Roman"/>
      <family val="1"/>
    </font>
    <font>
      <sz val="10"/>
      <name val="Arial"/>
      <family val="2"/>
    </font>
    <font>
      <sz val="10"/>
      <color theme="0"/>
      <name val="Times New Roman"/>
      <family val="1"/>
    </font>
    <font>
      <b/>
      <sz val="10"/>
      <color theme="1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malia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 tint="0.79998168889431442"/>
      </left>
      <right style="thin">
        <color theme="4" tint="0.79998168889431442"/>
      </right>
      <top/>
      <bottom/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6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23" fillId="3" borderId="0" applyNumberFormat="0" applyBorder="0" applyAlignment="0" applyProtection="0"/>
    <xf numFmtId="0" fontId="24" fillId="20" borderId="1" applyNumberFormat="0" applyAlignment="0" applyProtection="0"/>
    <xf numFmtId="0" fontId="25" fillId="21" borderId="2" applyNumberFormat="0" applyAlignment="0" applyProtection="0"/>
    <xf numFmtId="43" fontId="4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31" fillId="7" borderId="1" applyNumberFormat="0" applyAlignment="0" applyProtection="0"/>
    <xf numFmtId="0" fontId="32" fillId="0" borderId="6" applyNumberFormat="0" applyFill="0" applyAlignment="0" applyProtection="0"/>
    <xf numFmtId="0" fontId="33" fillId="22" borderId="0" applyNumberFormat="0" applyBorder="0" applyAlignment="0" applyProtection="0"/>
    <xf numFmtId="0" fontId="46" fillId="0" borderId="0"/>
    <xf numFmtId="0" fontId="40" fillId="0" borderId="0"/>
    <xf numFmtId="0" fontId="40" fillId="0" borderId="0"/>
    <xf numFmtId="0" fontId="46" fillId="0" borderId="0"/>
    <xf numFmtId="0" fontId="46" fillId="0" borderId="0"/>
    <xf numFmtId="0" fontId="40" fillId="0" borderId="0"/>
    <xf numFmtId="0" fontId="40" fillId="0" borderId="0"/>
    <xf numFmtId="0" fontId="13" fillId="0" borderId="0"/>
    <xf numFmtId="0" fontId="18" fillId="0" borderId="0"/>
    <xf numFmtId="0" fontId="10" fillId="0" borderId="0"/>
    <xf numFmtId="0" fontId="10" fillId="23" borderId="7" applyNumberFormat="0" applyFont="0" applyAlignment="0" applyProtection="0"/>
    <xf numFmtId="0" fontId="34" fillId="20" borderId="8" applyNumberFormat="0" applyAlignment="0" applyProtection="0"/>
    <xf numFmtId="0" fontId="35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53" fillId="0" borderId="0"/>
    <xf numFmtId="0" fontId="9" fillId="0" borderId="0"/>
    <xf numFmtId="43" fontId="13" fillId="0" borderId="0" applyFont="0" applyFill="0" applyBorder="0" applyAlignment="0" applyProtection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64" fillId="23" borderId="7" applyNumberFormat="0" applyFont="0" applyAlignment="0" applyProtection="0"/>
    <xf numFmtId="0" fontId="7" fillId="0" borderId="0"/>
    <xf numFmtId="0" fontId="6" fillId="0" borderId="0"/>
    <xf numFmtId="0" fontId="5" fillId="0" borderId="0"/>
    <xf numFmtId="0" fontId="65" fillId="0" borderId="0"/>
    <xf numFmtId="0" fontId="6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68" fillId="0" borderId="0" applyFont="0" applyFill="0" applyBorder="0" applyAlignment="0" applyProtection="0"/>
  </cellStyleXfs>
  <cellXfs count="514">
    <xf numFmtId="0" fontId="0" fillId="0" borderId="0" xfId="0"/>
    <xf numFmtId="0" fontId="14" fillId="0" borderId="0" xfId="0" applyFont="1"/>
    <xf numFmtId="0" fontId="14" fillId="0" borderId="10" xfId="0" applyFont="1" applyBorder="1"/>
    <xf numFmtId="0" fontId="14" fillId="0" borderId="10" xfId="0" applyFont="1" applyBorder="1" applyAlignment="1">
      <alignment horizontal="justify" vertical="top" wrapText="1"/>
    </xf>
    <xf numFmtId="0" fontId="11" fillId="0" borderId="10" xfId="0" applyFont="1" applyBorder="1" applyAlignment="1">
      <alignment horizontal="justify" vertical="top" wrapText="1"/>
    </xf>
    <xf numFmtId="0" fontId="16" fillId="0" borderId="0" xfId="0" applyFont="1" applyAlignment="1">
      <alignment wrapText="1"/>
    </xf>
    <xf numFmtId="0" fontId="16" fillId="0" borderId="0" xfId="0" applyFont="1"/>
    <xf numFmtId="0" fontId="11" fillId="0" borderId="10" xfId="0" applyFont="1" applyBorder="1" applyAlignment="1">
      <alignment horizontal="center" wrapText="1"/>
    </xf>
    <xf numFmtId="0" fontId="11" fillId="0" borderId="10" xfId="0" applyFont="1" applyBorder="1" applyAlignment="1">
      <alignment horizontal="center"/>
    </xf>
    <xf numFmtId="0" fontId="14" fillId="0" borderId="14" xfId="0" applyFont="1" applyBorder="1" applyAlignment="1">
      <alignment wrapText="1"/>
    </xf>
    <xf numFmtId="4" fontId="14" fillId="0" borderId="10" xfId="0" applyNumberFormat="1" applyFont="1" applyBorder="1"/>
    <xf numFmtId="3" fontId="14" fillId="0" borderId="10" xfId="0" applyNumberFormat="1" applyFont="1" applyBorder="1"/>
    <xf numFmtId="164" fontId="14" fillId="0" borderId="0" xfId="0" applyNumberFormat="1" applyFont="1"/>
    <xf numFmtId="4" fontId="14" fillId="0" borderId="0" xfId="0" applyNumberFormat="1" applyFont="1"/>
    <xf numFmtId="0" fontId="38" fillId="0" borderId="10" xfId="0" applyFont="1" applyBorder="1"/>
    <xf numFmtId="0" fontId="39" fillId="0" borderId="10" xfId="0" applyFont="1" applyBorder="1"/>
    <xf numFmtId="0" fontId="20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 wrapText="1"/>
    </xf>
    <xf numFmtId="0" fontId="20" fillId="0" borderId="0" xfId="0" applyFont="1"/>
    <xf numFmtId="4" fontId="14" fillId="0" borderId="10" xfId="0" applyNumberFormat="1" applyFont="1" applyBorder="1" applyAlignment="1">
      <alignment horizontal="right" wrapText="1"/>
    </xf>
    <xf numFmtId="0" fontId="14" fillId="0" borderId="10" xfId="0" applyFont="1" applyBorder="1" applyAlignment="1">
      <alignment horizontal="right" wrapText="1"/>
    </xf>
    <xf numFmtId="4" fontId="14" fillId="26" borderId="10" xfId="0" applyNumberFormat="1" applyFont="1" applyFill="1" applyBorder="1" applyAlignment="1">
      <alignment horizontal="center"/>
    </xf>
    <xf numFmtId="4" fontId="14" fillId="26" borderId="10" xfId="0" applyNumberFormat="1" applyFont="1" applyFill="1" applyBorder="1"/>
    <xf numFmtId="3" fontId="14" fillId="26" borderId="10" xfId="0" applyNumberFormat="1" applyFont="1" applyFill="1" applyBorder="1"/>
    <xf numFmtId="0" fontId="14" fillId="26" borderId="10" xfId="0" applyFont="1" applyFill="1" applyBorder="1"/>
    <xf numFmtId="2" fontId="14" fillId="26" borderId="10" xfId="0" applyNumberFormat="1" applyFont="1" applyFill="1" applyBorder="1"/>
    <xf numFmtId="0" fontId="47" fillId="26" borderId="10" xfId="0" applyFont="1" applyFill="1" applyBorder="1"/>
    <xf numFmtId="3" fontId="14" fillId="0" borderId="10" xfId="0" applyNumberFormat="1" applyFont="1" applyBorder="1" applyAlignment="1">
      <alignment horizontal="right" wrapText="1"/>
    </xf>
    <xf numFmtId="4" fontId="47" fillId="0" borderId="0" xfId="0" applyNumberFormat="1" applyFont="1"/>
    <xf numFmtId="0" fontId="11" fillId="0" borderId="10" xfId="0" applyFont="1" applyBorder="1" applyAlignment="1">
      <alignment horizontal="right"/>
    </xf>
    <xf numFmtId="4" fontId="11" fillId="0" borderId="10" xfId="0" applyNumberFormat="1" applyFont="1" applyBorder="1" applyAlignment="1">
      <alignment horizontal="center"/>
    </xf>
    <xf numFmtId="10" fontId="11" fillId="0" borderId="10" xfId="0" applyNumberFormat="1" applyFont="1" applyBorder="1"/>
    <xf numFmtId="2" fontId="14" fillId="26" borderId="17" xfId="0" applyNumberFormat="1" applyFont="1" applyFill="1" applyBorder="1"/>
    <xf numFmtId="0" fontId="43" fillId="0" borderId="0" xfId="35" applyFont="1" applyAlignment="1" applyProtection="1"/>
    <xf numFmtId="0" fontId="43" fillId="0" borderId="10" xfId="35" applyFont="1" applyFill="1" applyBorder="1" applyAlignment="1" applyProtection="1">
      <alignment horizontal="justify" vertical="top" wrapText="1"/>
    </xf>
    <xf numFmtId="0" fontId="44" fillId="0" borderId="10" xfId="0" applyFont="1" applyBorder="1"/>
    <xf numFmtId="0" fontId="42" fillId="0" borderId="0" xfId="47" applyFont="1" applyAlignment="1">
      <alignment horizontal="left"/>
    </xf>
    <xf numFmtId="0" fontId="49" fillId="0" borderId="0" xfId="0" applyFont="1"/>
    <xf numFmtId="0" fontId="45" fillId="0" borderId="0" xfId="0" applyFont="1"/>
    <xf numFmtId="4" fontId="45" fillId="0" borderId="0" xfId="0" applyNumberFormat="1" applyFont="1"/>
    <xf numFmtId="0" fontId="49" fillId="0" borderId="27" xfId="0" applyFont="1" applyBorder="1"/>
    <xf numFmtId="0" fontId="50" fillId="26" borderId="29" xfId="0" applyFont="1" applyFill="1" applyBorder="1"/>
    <xf numFmtId="0" fontId="50" fillId="26" borderId="28" xfId="0" applyFont="1" applyFill="1" applyBorder="1"/>
    <xf numFmtId="0" fontId="50" fillId="26" borderId="30" xfId="0" applyFont="1" applyFill="1" applyBorder="1"/>
    <xf numFmtId="0" fontId="50" fillId="0" borderId="30" xfId="0" applyFont="1" applyBorder="1"/>
    <xf numFmtId="0" fontId="50" fillId="0" borderId="0" xfId="0" applyFont="1"/>
    <xf numFmtId="0" fontId="51" fillId="0" borderId="0" xfId="0" applyFont="1"/>
    <xf numFmtId="0" fontId="49" fillId="0" borderId="28" xfId="0" applyFont="1" applyBorder="1"/>
    <xf numFmtId="0" fontId="51" fillId="0" borderId="31" xfId="0" applyFont="1" applyBorder="1"/>
    <xf numFmtId="0" fontId="50" fillId="0" borderId="28" xfId="0" applyFont="1" applyBorder="1"/>
    <xf numFmtId="0" fontId="14" fillId="26" borderId="10" xfId="0" applyFont="1" applyFill="1" applyBorder="1" applyAlignment="1">
      <alignment horizontal="left"/>
    </xf>
    <xf numFmtId="0" fontId="49" fillId="24" borderId="0" xfId="0" applyFont="1" applyFill="1"/>
    <xf numFmtId="4" fontId="14" fillId="0" borderId="10" xfId="0" applyNumberFormat="1" applyFont="1" applyBorder="1" applyAlignment="1">
      <alignment horizontal="right"/>
    </xf>
    <xf numFmtId="0" fontId="14" fillId="26" borderId="10" xfId="0" applyFont="1" applyFill="1" applyBorder="1" applyAlignment="1">
      <alignment vertical="top"/>
    </xf>
    <xf numFmtId="166" fontId="14" fillId="0" borderId="10" xfId="0" applyNumberFormat="1" applyFont="1" applyBorder="1" applyAlignment="1">
      <alignment horizontal="right" wrapText="1"/>
    </xf>
    <xf numFmtId="10" fontId="14" fillId="0" borderId="10" xfId="0" applyNumberFormat="1" applyFont="1" applyBorder="1" applyAlignment="1">
      <alignment horizontal="right"/>
    </xf>
    <xf numFmtId="0" fontId="14" fillId="0" borderId="0" xfId="0" applyFont="1" applyAlignment="1">
      <alignment wrapText="1"/>
    </xf>
    <xf numFmtId="0" fontId="14" fillId="0" borderId="10" xfId="0" applyFont="1" applyBorder="1" applyAlignment="1">
      <alignment horizontal="center" wrapText="1"/>
    </xf>
    <xf numFmtId="0" fontId="14" fillId="0" borderId="10" xfId="0" applyFont="1" applyBorder="1" applyAlignment="1">
      <alignment wrapText="1"/>
    </xf>
    <xf numFmtId="0" fontId="48" fillId="0" borderId="10" xfId="0" applyFont="1" applyBorder="1"/>
    <xf numFmtId="0" fontId="14" fillId="26" borderId="17" xfId="0" applyFont="1" applyFill="1" applyBorder="1"/>
    <xf numFmtId="0" fontId="47" fillId="26" borderId="17" xfId="0" applyFont="1" applyFill="1" applyBorder="1"/>
    <xf numFmtId="0" fontId="16" fillId="26" borderId="0" xfId="0" applyFont="1" applyFill="1" applyBorder="1"/>
    <xf numFmtId="0" fontId="42" fillId="26" borderId="0" xfId="47" applyFont="1" applyFill="1" applyBorder="1" applyAlignment="1">
      <alignment horizontal="left"/>
    </xf>
    <xf numFmtId="2" fontId="16" fillId="26" borderId="0" xfId="0" applyNumberFormat="1" applyFont="1" applyFill="1" applyBorder="1"/>
    <xf numFmtId="4" fontId="16" fillId="26" borderId="0" xfId="0" applyNumberFormat="1" applyFont="1" applyFill="1" applyBorder="1"/>
    <xf numFmtId="0" fontId="16" fillId="0" borderId="0" xfId="0" applyFont="1" applyBorder="1" applyAlignment="1">
      <alignment horizontal="center"/>
    </xf>
    <xf numFmtId="0" fontId="14" fillId="26" borderId="0" xfId="0" applyFont="1" applyFill="1" applyBorder="1"/>
    <xf numFmtId="4" fontId="14" fillId="26" borderId="0" xfId="0" applyNumberFormat="1" applyFont="1" applyFill="1" applyBorder="1"/>
    <xf numFmtId="0" fontId="47" fillId="26" borderId="0" xfId="0" applyFont="1" applyFill="1" applyBorder="1"/>
    <xf numFmtId="4" fontId="47" fillId="26" borderId="0" xfId="0" applyNumberFormat="1" applyFont="1" applyFill="1" applyBorder="1"/>
    <xf numFmtId="4" fontId="14" fillId="26" borderId="0" xfId="0" applyNumberFormat="1" applyFont="1" applyFill="1" applyBorder="1" applyAlignment="1">
      <alignment horizontal="right" wrapText="1"/>
    </xf>
    <xf numFmtId="0" fontId="14" fillId="0" borderId="0" xfId="0" applyFont="1" applyBorder="1" applyAlignment="1">
      <alignment horizontal="center"/>
    </xf>
    <xf numFmtId="0" fontId="16" fillId="26" borderId="0" xfId="0" applyFont="1" applyFill="1" applyBorder="1" applyAlignment="1">
      <alignment vertical="top"/>
    </xf>
    <xf numFmtId="4" fontId="16" fillId="0" borderId="0" xfId="0" applyNumberFormat="1" applyFont="1" applyBorder="1" applyAlignment="1">
      <alignment horizontal="center"/>
    </xf>
    <xf numFmtId="0" fontId="48" fillId="0" borderId="17" xfId="0" applyFont="1" applyBorder="1"/>
    <xf numFmtId="0" fontId="14" fillId="0" borderId="0" xfId="0" applyFont="1" applyBorder="1"/>
    <xf numFmtId="0" fontId="48" fillId="0" borderId="0" xfId="0" applyFont="1" applyBorder="1"/>
    <xf numFmtId="0" fontId="55" fillId="26" borderId="10" xfId="0" applyFont="1" applyFill="1" applyBorder="1" applyAlignment="1">
      <alignment horizontal="center"/>
    </xf>
    <xf numFmtId="0" fontId="55" fillId="26" borderId="10" xfId="0" applyFont="1" applyFill="1" applyBorder="1" applyAlignment="1">
      <alignment horizontal="center" vertical="top"/>
    </xf>
    <xf numFmtId="0" fontId="55" fillId="0" borderId="10" xfId="0" applyFont="1" applyBorder="1" applyAlignment="1">
      <alignment horizontal="center"/>
    </xf>
    <xf numFmtId="0" fontId="47" fillId="26" borderId="32" xfId="0" applyFont="1" applyFill="1" applyBorder="1"/>
    <xf numFmtId="0" fontId="55" fillId="26" borderId="11" xfId="0" applyFont="1" applyFill="1" applyBorder="1" applyAlignment="1">
      <alignment horizontal="center"/>
    </xf>
    <xf numFmtId="0" fontId="55" fillId="0" borderId="35" xfId="0" applyFont="1" applyBorder="1" applyAlignment="1">
      <alignment horizontal="center"/>
    </xf>
    <xf numFmtId="0" fontId="14" fillId="26" borderId="11" xfId="0" applyFont="1" applyFill="1" applyBorder="1"/>
    <xf numFmtId="0" fontId="14" fillId="0" borderId="35" xfId="0" applyFont="1" applyBorder="1"/>
    <xf numFmtId="4" fontId="14" fillId="0" borderId="35" xfId="0" applyNumberFormat="1" applyFont="1" applyBorder="1"/>
    <xf numFmtId="0" fontId="47" fillId="26" borderId="11" xfId="0" applyFont="1" applyFill="1" applyBorder="1"/>
    <xf numFmtId="4" fontId="47" fillId="0" borderId="35" xfId="0" applyNumberFormat="1" applyFont="1" applyBorder="1"/>
    <xf numFmtId="4" fontId="14" fillId="0" borderId="35" xfId="0" applyNumberFormat="1" applyFont="1" applyBorder="1" applyAlignment="1">
      <alignment vertical="top" wrapText="1"/>
    </xf>
    <xf numFmtId="4" fontId="14" fillId="26" borderId="10" xfId="0" applyNumberFormat="1" applyFont="1" applyFill="1" applyBorder="1" applyAlignment="1">
      <alignment horizontal="left"/>
    </xf>
    <xf numFmtId="0" fontId="14" fillId="0" borderId="35" xfId="0" applyFont="1" applyBorder="1" applyAlignment="1">
      <alignment horizontal="left"/>
    </xf>
    <xf numFmtId="0" fontId="0" fillId="0" borderId="0" xfId="0" applyAlignment="1"/>
    <xf numFmtId="0" fontId="14" fillId="0" borderId="10" xfId="0" applyFont="1" applyBorder="1" applyAlignment="1">
      <alignment horizontal="left"/>
    </xf>
    <xf numFmtId="0" fontId="14" fillId="0" borderId="10" xfId="0" applyFont="1" applyBorder="1" applyAlignment="1">
      <alignment horizontal="center"/>
    </xf>
    <xf numFmtId="0" fontId="57" fillId="0" borderId="0" xfId="0" applyFont="1"/>
    <xf numFmtId="0" fontId="56" fillId="0" borderId="0" xfId="0" applyFont="1"/>
    <xf numFmtId="0" fontId="57" fillId="0" borderId="0" xfId="0" applyFont="1" applyBorder="1"/>
    <xf numFmtId="0" fontId="57" fillId="0" borderId="10" xfId="0" applyFont="1" applyBorder="1" applyAlignment="1">
      <alignment horizontal="center"/>
    </xf>
    <xf numFmtId="0" fontId="57" fillId="0" borderId="0" xfId="0" applyFont="1" applyAlignment="1">
      <alignment horizontal="right"/>
    </xf>
    <xf numFmtId="0" fontId="52" fillId="0" borderId="0" xfId="0" applyFont="1" applyAlignment="1">
      <alignment horizontal="left" wrapText="1"/>
    </xf>
    <xf numFmtId="0" fontId="54" fillId="0" borderId="0" xfId="0" applyFont="1" applyAlignment="1">
      <alignment vertical="center" wrapText="1"/>
    </xf>
    <xf numFmtId="0" fontId="58" fillId="0" borderId="10" xfId="0" applyFont="1" applyBorder="1" applyAlignment="1">
      <alignment horizontal="center"/>
    </xf>
    <xf numFmtId="0" fontId="58" fillId="0" borderId="13" xfId="0" applyFont="1" applyBorder="1"/>
    <xf numFmtId="0" fontId="58" fillId="0" borderId="10" xfId="0" applyFont="1" applyBorder="1"/>
    <xf numFmtId="0" fontId="54" fillId="0" borderId="0" xfId="0" applyFont="1" applyFill="1" applyBorder="1" applyAlignment="1">
      <alignment horizontal="left" wrapText="1"/>
    </xf>
    <xf numFmtId="4" fontId="47" fillId="0" borderId="42" xfId="0" applyNumberFormat="1" applyFont="1" applyBorder="1"/>
    <xf numFmtId="0" fontId="14" fillId="26" borderId="35" xfId="0" applyFont="1" applyFill="1" applyBorder="1"/>
    <xf numFmtId="0" fontId="55" fillId="26" borderId="35" xfId="0" applyFont="1" applyFill="1" applyBorder="1" applyAlignment="1">
      <alignment horizontal="center"/>
    </xf>
    <xf numFmtId="0" fontId="54" fillId="0" borderId="0" xfId="0" applyFont="1" applyAlignment="1">
      <alignment horizontal="left" wrapText="1"/>
    </xf>
    <xf numFmtId="0" fontId="54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42" fillId="26" borderId="0" xfId="47" applyNumberFormat="1" applyFont="1" applyFill="1" applyBorder="1"/>
    <xf numFmtId="0" fontId="42" fillId="26" borderId="0" xfId="47" applyNumberFormat="1" applyFont="1" applyFill="1" applyBorder="1" applyAlignment="1">
      <alignment horizontal="left"/>
    </xf>
    <xf numFmtId="0" fontId="14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45" fillId="0" borderId="0" xfId="0" applyFont="1" applyBorder="1"/>
    <xf numFmtId="0" fontId="49" fillId="0" borderId="0" xfId="0" applyFont="1" applyBorder="1"/>
    <xf numFmtId="0" fontId="52" fillId="0" borderId="0" xfId="0" applyFont="1"/>
    <xf numFmtId="0" fontId="60" fillId="0" borderId="0" xfId="0" applyFont="1" applyAlignment="1">
      <alignment wrapText="1"/>
    </xf>
    <xf numFmtId="0" fontId="60" fillId="0" borderId="0" xfId="0" applyFont="1"/>
    <xf numFmtId="0" fontId="59" fillId="0" borderId="0" xfId="47" applyFont="1" applyAlignment="1">
      <alignment horizontal="left"/>
    </xf>
    <xf numFmtId="0" fontId="52" fillId="0" borderId="0" xfId="0" applyFont="1" applyAlignment="1">
      <alignment horizontal="right"/>
    </xf>
    <xf numFmtId="0" fontId="0" fillId="26" borderId="0" xfId="0" applyFill="1"/>
    <xf numFmtId="0" fontId="56" fillId="0" borderId="21" xfId="0" applyFont="1" applyBorder="1" applyAlignment="1">
      <alignment horizontal="center"/>
    </xf>
    <xf numFmtId="0" fontId="56" fillId="0" borderId="33" xfId="0" applyFont="1" applyBorder="1" applyAlignment="1">
      <alignment horizontal="center"/>
    </xf>
    <xf numFmtId="0" fontId="56" fillId="0" borderId="34" xfId="0" applyFont="1" applyBorder="1" applyAlignment="1">
      <alignment horizontal="center"/>
    </xf>
    <xf numFmtId="0" fontId="57" fillId="0" borderId="45" xfId="0" applyFont="1" applyBorder="1"/>
    <xf numFmtId="0" fontId="57" fillId="0" borderId="12" xfId="0" applyFont="1" applyBorder="1"/>
    <xf numFmtId="0" fontId="57" fillId="0" borderId="38" xfId="0" applyFont="1" applyBorder="1"/>
    <xf numFmtId="0" fontId="56" fillId="0" borderId="33" xfId="0" applyFont="1" applyBorder="1" applyAlignment="1">
      <alignment horizontal="center" wrapText="1"/>
    </xf>
    <xf numFmtId="2" fontId="14" fillId="0" borderId="0" xfId="0" applyNumberFormat="1" applyFont="1" applyBorder="1"/>
    <xf numFmtId="170" fontId="47" fillId="26" borderId="0" xfId="0" applyNumberFormat="1" applyFont="1" applyFill="1" applyBorder="1"/>
    <xf numFmtId="0" fontId="14" fillId="26" borderId="36" xfId="0" applyFont="1" applyFill="1" applyBorder="1" applyAlignment="1"/>
    <xf numFmtId="0" fontId="14" fillId="26" borderId="18" xfId="0" applyFont="1" applyFill="1" applyBorder="1" applyAlignment="1"/>
    <xf numFmtId="0" fontId="14" fillId="26" borderId="37" xfId="0" applyFont="1" applyFill="1" applyBorder="1" applyAlignment="1"/>
    <xf numFmtId="4" fontId="11" fillId="26" borderId="18" xfId="0" applyNumberFormat="1" applyFont="1" applyFill="1" applyBorder="1" applyAlignment="1"/>
    <xf numFmtId="4" fontId="11" fillId="26" borderId="10" xfId="0" applyNumberFormat="1" applyFont="1" applyFill="1" applyBorder="1"/>
    <xf numFmtId="0" fontId="14" fillId="26" borderId="36" xfId="0" applyFont="1" applyFill="1" applyBorder="1" applyAlignment="1">
      <alignment vertical="top"/>
    </xf>
    <xf numFmtId="0" fontId="14" fillId="26" borderId="18" xfId="0" applyFont="1" applyFill="1" applyBorder="1" applyAlignment="1">
      <alignment vertical="top"/>
    </xf>
    <xf numFmtId="0" fontId="14" fillId="26" borderId="37" xfId="0" applyFont="1" applyFill="1" applyBorder="1" applyAlignment="1">
      <alignment vertical="top"/>
    </xf>
    <xf numFmtId="4" fontId="11" fillId="26" borderId="18" xfId="0" applyNumberFormat="1" applyFont="1" applyFill="1" applyBorder="1" applyAlignment="1">
      <alignment vertical="top"/>
    </xf>
    <xf numFmtId="0" fontId="14" fillId="0" borderId="10" xfId="0" applyFont="1" applyFill="1" applyBorder="1"/>
    <xf numFmtId="0" fontId="57" fillId="0" borderId="11" xfId="0" applyFont="1" applyBorder="1" applyAlignment="1">
      <alignment horizontal="center"/>
    </xf>
    <xf numFmtId="0" fontId="57" fillId="0" borderId="35" xfId="0" applyFont="1" applyBorder="1" applyAlignment="1">
      <alignment horizontal="center"/>
    </xf>
    <xf numFmtId="166" fontId="14" fillId="26" borderId="10" xfId="0" applyNumberFormat="1" applyFont="1" applyFill="1" applyBorder="1" applyAlignment="1">
      <alignment horizontal="right"/>
    </xf>
    <xf numFmtId="4" fontId="14" fillId="26" borderId="10" xfId="0" applyNumberFormat="1" applyFont="1" applyFill="1" applyBorder="1" applyAlignment="1">
      <alignment horizontal="right"/>
    </xf>
    <xf numFmtId="4" fontId="48" fillId="0" borderId="10" xfId="0" applyNumberFormat="1" applyFont="1" applyBorder="1"/>
    <xf numFmtId="4" fontId="48" fillId="0" borderId="35" xfId="0" applyNumberFormat="1" applyFont="1" applyBorder="1"/>
    <xf numFmtId="10" fontId="14" fillId="26" borderId="10" xfId="0" applyNumberFormat="1" applyFont="1" applyFill="1" applyBorder="1"/>
    <xf numFmtId="4" fontId="48" fillId="27" borderId="12" xfId="0" applyNumberFormat="1" applyFont="1" applyFill="1" applyBorder="1"/>
    <xf numFmtId="2" fontId="14" fillId="26" borderId="17" xfId="0" applyNumberFormat="1" applyFont="1" applyFill="1" applyBorder="1" applyAlignment="1">
      <alignment horizontal="right"/>
    </xf>
    <xf numFmtId="10" fontId="14" fillId="26" borderId="10" xfId="0" applyNumberFormat="1" applyFont="1" applyFill="1" applyBorder="1" applyAlignment="1">
      <alignment horizontal="right"/>
    </xf>
    <xf numFmtId="0" fontId="14" fillId="26" borderId="10" xfId="0" applyFont="1" applyFill="1" applyBorder="1" applyAlignment="1">
      <alignment horizontal="center"/>
    </xf>
    <xf numFmtId="4" fontId="0" fillId="0" borderId="0" xfId="0" applyNumberFormat="1"/>
    <xf numFmtId="0" fontId="52" fillId="26" borderId="10" xfId="0" applyFont="1" applyFill="1" applyBorder="1" applyAlignment="1">
      <alignment horizontal="left"/>
    </xf>
    <xf numFmtId="0" fontId="14" fillId="0" borderId="10" xfId="0" applyFont="1" applyFill="1" applyBorder="1" applyAlignment="1">
      <alignment horizontal="center"/>
    </xf>
    <xf numFmtId="0" fontId="14" fillId="0" borderId="10" xfId="0" applyFont="1" applyFill="1" applyBorder="1" applyAlignment="1">
      <alignment horizontal="left"/>
    </xf>
    <xf numFmtId="10" fontId="14" fillId="0" borderId="10" xfId="0" applyNumberFormat="1" applyFont="1" applyFill="1" applyBorder="1" applyAlignment="1">
      <alignment horizontal="center"/>
    </xf>
    <xf numFmtId="4" fontId="14" fillId="0" borderId="10" xfId="0" applyNumberFormat="1" applyFont="1" applyFill="1" applyBorder="1" applyAlignment="1">
      <alignment horizontal="center"/>
    </xf>
    <xf numFmtId="3" fontId="14" fillId="0" borderId="10" xfId="0" applyNumberFormat="1" applyFont="1" applyFill="1" applyBorder="1" applyAlignment="1">
      <alignment horizontal="center"/>
    </xf>
    <xf numFmtId="10" fontId="14" fillId="26" borderId="10" xfId="0" applyNumberFormat="1" applyFont="1" applyFill="1" applyBorder="1" applyAlignment="1">
      <alignment horizontal="center"/>
    </xf>
    <xf numFmtId="3" fontId="14" fillId="26" borderId="10" xfId="0" applyNumberFormat="1" applyFont="1" applyFill="1" applyBorder="1" applyAlignment="1">
      <alignment horizontal="center"/>
    </xf>
    <xf numFmtId="4" fontId="14" fillId="0" borderId="10" xfId="0" applyNumberFormat="1" applyFont="1" applyFill="1" applyBorder="1" applyAlignment="1">
      <alignment horizontal="right"/>
    </xf>
    <xf numFmtId="0" fontId="52" fillId="26" borderId="10" xfId="0" applyFont="1" applyFill="1" applyBorder="1"/>
    <xf numFmtId="4" fontId="52" fillId="26" borderId="10" xfId="0" applyNumberFormat="1" applyFont="1" applyFill="1" applyBorder="1" applyAlignment="1">
      <alignment horizontal="right"/>
    </xf>
    <xf numFmtId="4" fontId="52" fillId="0" borderId="10" xfId="0" applyNumberFormat="1" applyFont="1" applyFill="1" applyBorder="1" applyAlignment="1">
      <alignment horizontal="center"/>
    </xf>
    <xf numFmtId="0" fontId="61" fillId="0" borderId="10" xfId="0" applyFont="1" applyBorder="1" applyAlignment="1">
      <alignment horizontal="center"/>
    </xf>
    <xf numFmtId="0" fontId="61" fillId="26" borderId="10" xfId="0" applyFont="1" applyFill="1" applyBorder="1" applyAlignment="1">
      <alignment horizontal="center"/>
    </xf>
    <xf numFmtId="0" fontId="62" fillId="26" borderId="10" xfId="0" applyFont="1" applyFill="1" applyBorder="1" applyAlignment="1">
      <alignment horizontal="left"/>
    </xf>
    <xf numFmtId="0" fontId="62" fillId="26" borderId="10" xfId="0" applyFont="1" applyFill="1" applyBorder="1" applyAlignment="1">
      <alignment horizontal="center"/>
    </xf>
    <xf numFmtId="10" fontId="62" fillId="26" borderId="10" xfId="0" applyNumberFormat="1" applyFont="1" applyFill="1" applyBorder="1" applyAlignment="1">
      <alignment horizontal="center"/>
    </xf>
    <xf numFmtId="4" fontId="62" fillId="26" borderId="10" xfId="0" applyNumberFormat="1" applyFont="1" applyFill="1" applyBorder="1" applyAlignment="1">
      <alignment horizontal="center"/>
    </xf>
    <xf numFmtId="3" fontId="62" fillId="26" borderId="10" xfId="0" applyNumberFormat="1" applyFont="1" applyFill="1" applyBorder="1" applyAlignment="1">
      <alignment horizontal="center"/>
    </xf>
    <xf numFmtId="2" fontId="62" fillId="26" borderId="10" xfId="0" applyNumberFormat="1" applyFont="1" applyFill="1" applyBorder="1" applyAlignment="1">
      <alignment horizontal="center"/>
    </xf>
    <xf numFmtId="4" fontId="62" fillId="26" borderId="10" xfId="0" applyNumberFormat="1" applyFont="1" applyFill="1" applyBorder="1" applyAlignment="1">
      <alignment horizontal="right"/>
    </xf>
    <xf numFmtId="0" fontId="63" fillId="0" borderId="0" xfId="0" applyFont="1"/>
    <xf numFmtId="4" fontId="11" fillId="0" borderId="10" xfId="0" applyNumberFormat="1" applyFont="1" applyBorder="1" applyAlignment="1">
      <alignment horizontal="right" wrapText="1"/>
    </xf>
    <xf numFmtId="4" fontId="11" fillId="26" borderId="10" xfId="0" applyNumberFormat="1" applyFont="1" applyFill="1" applyBorder="1" applyAlignment="1">
      <alignment horizontal="right"/>
    </xf>
    <xf numFmtId="4" fontId="14" fillId="0" borderId="10" xfId="0" applyNumberFormat="1" applyFont="1" applyFill="1" applyBorder="1"/>
    <xf numFmtId="166" fontId="14" fillId="0" borderId="10" xfId="0" applyNumberFormat="1" applyFont="1" applyFill="1" applyBorder="1"/>
    <xf numFmtId="14" fontId="14" fillId="0" borderId="35" xfId="0" applyNumberFormat="1" applyFont="1" applyBorder="1" applyAlignment="1">
      <alignment horizontal="right"/>
    </xf>
    <xf numFmtId="4" fontId="14" fillId="0" borderId="0" xfId="0" applyNumberFormat="1" applyFont="1" applyBorder="1"/>
    <xf numFmtId="0" fontId="14" fillId="0" borderId="0" xfId="0" applyFont="1" applyAlignment="1">
      <alignment horizontal="left" wrapText="1"/>
    </xf>
    <xf numFmtId="0" fontId="52" fillId="0" borderId="0" xfId="0" applyFont="1" applyAlignment="1">
      <alignment horizontal="left" wrapText="1"/>
    </xf>
    <xf numFmtId="0" fontId="14" fillId="26" borderId="10" xfId="0" applyFont="1" applyFill="1" applyBorder="1" applyAlignment="1">
      <alignment horizontal="center" wrapText="1"/>
    </xf>
    <xf numFmtId="0" fontId="14" fillId="0" borderId="0" xfId="0" applyFont="1" applyAlignment="1">
      <alignment horizontal="left"/>
    </xf>
    <xf numFmtId="0" fontId="52" fillId="0" borderId="0" xfId="0" applyFont="1" applyAlignment="1">
      <alignment wrapText="1"/>
    </xf>
    <xf numFmtId="0" fontId="0" fillId="0" borderId="0" xfId="0" applyBorder="1"/>
    <xf numFmtId="0" fontId="52" fillId="0" borderId="0" xfId="0" applyFont="1" applyBorder="1"/>
    <xf numFmtId="3" fontId="14" fillId="0" borderId="10" xfId="0" applyNumberFormat="1" applyFont="1" applyFill="1" applyBorder="1"/>
    <xf numFmtId="166" fontId="14" fillId="0" borderId="10" xfId="0" applyNumberFormat="1" applyFont="1" applyFill="1" applyBorder="1" applyAlignment="1">
      <alignment horizontal="right"/>
    </xf>
    <xf numFmtId="14" fontId="14" fillId="26" borderId="10" xfId="0" applyNumberFormat="1" applyFont="1" applyFill="1" applyBorder="1"/>
    <xf numFmtId="14" fontId="14" fillId="26" borderId="10" xfId="0" applyNumberFormat="1" applyFont="1" applyFill="1" applyBorder="1" applyAlignment="1">
      <alignment horizontal="right"/>
    </xf>
    <xf numFmtId="14" fontId="14" fillId="0" borderId="35" xfId="0" applyNumberFormat="1" applyFont="1" applyBorder="1"/>
    <xf numFmtId="14" fontId="14" fillId="26" borderId="35" xfId="0" applyNumberFormat="1" applyFont="1" applyFill="1" applyBorder="1"/>
    <xf numFmtId="168" fontId="14" fillId="26" borderId="10" xfId="0" applyNumberFormat="1" applyFont="1" applyFill="1" applyBorder="1" applyAlignment="1">
      <alignment horizontal="right"/>
    </xf>
    <xf numFmtId="4" fontId="57" fillId="26" borderId="10" xfId="0" applyNumberFormat="1" applyFont="1" applyFill="1" applyBorder="1" applyAlignment="1">
      <alignment horizontal="center"/>
    </xf>
    <xf numFmtId="14" fontId="52" fillId="0" borderId="10" xfId="0" applyNumberFormat="1" applyFont="1" applyFill="1" applyBorder="1" applyAlignment="1">
      <alignment horizontal="center"/>
    </xf>
    <xf numFmtId="3" fontId="52" fillId="0" borderId="10" xfId="0" applyNumberFormat="1" applyFont="1" applyFill="1" applyBorder="1" applyAlignment="1">
      <alignment horizontal="center"/>
    </xf>
    <xf numFmtId="2" fontId="14" fillId="0" borderId="10" xfId="0" applyNumberFormat="1" applyFont="1" applyFill="1" applyBorder="1" applyAlignment="1">
      <alignment horizontal="center" wrapText="1"/>
    </xf>
    <xf numFmtId="4" fontId="14" fillId="0" borderId="10" xfId="0" applyNumberFormat="1" applyFont="1" applyFill="1" applyBorder="1" applyAlignment="1">
      <alignment horizontal="center" wrapText="1"/>
    </xf>
    <xf numFmtId="2" fontId="14" fillId="0" borderId="10" xfId="0" applyNumberFormat="1" applyFont="1" applyFill="1" applyBorder="1" applyAlignment="1">
      <alignment horizontal="center"/>
    </xf>
    <xf numFmtId="0" fontId="52" fillId="0" borderId="0" xfId="0" applyFont="1" applyAlignment="1">
      <alignment horizontal="left" wrapText="1"/>
    </xf>
    <xf numFmtId="0" fontId="42" fillId="26" borderId="0" xfId="0" applyNumberFormat="1" applyFont="1" applyFill="1" applyBorder="1"/>
    <xf numFmtId="10" fontId="14" fillId="0" borderId="10" xfId="0" applyNumberFormat="1" applyFont="1" applyFill="1" applyBorder="1"/>
    <xf numFmtId="2" fontId="47" fillId="26" borderId="0" xfId="0" applyNumberFormat="1" applyFont="1" applyFill="1" applyBorder="1"/>
    <xf numFmtId="169" fontId="47" fillId="26" borderId="0" xfId="28" applyNumberFormat="1" applyFont="1" applyFill="1" applyBorder="1"/>
    <xf numFmtId="0" fontId="66" fillId="26" borderId="0" xfId="0" applyFont="1" applyFill="1" applyBorder="1"/>
    <xf numFmtId="4" fontId="66" fillId="26" borderId="0" xfId="0" applyNumberFormat="1" applyFont="1" applyFill="1" applyBorder="1"/>
    <xf numFmtId="0" fontId="67" fillId="26" borderId="0" xfId="0" applyFont="1" applyFill="1" applyBorder="1" applyAlignment="1">
      <alignment horizontal="center"/>
    </xf>
    <xf numFmtId="10" fontId="14" fillId="0" borderId="10" xfId="75" applyNumberFormat="1" applyFont="1" applyFill="1" applyBorder="1" applyAlignment="1">
      <alignment horizontal="center"/>
    </xf>
    <xf numFmtId="0" fontId="57" fillId="26" borderId="0" xfId="0" applyFont="1" applyFill="1"/>
    <xf numFmtId="0" fontId="56" fillId="26" borderId="21" xfId="0" applyFont="1" applyFill="1" applyBorder="1" applyAlignment="1">
      <alignment horizontal="center"/>
    </xf>
    <xf numFmtId="0" fontId="56" fillId="26" borderId="33" xfId="0" applyFont="1" applyFill="1" applyBorder="1" applyAlignment="1">
      <alignment horizontal="center"/>
    </xf>
    <xf numFmtId="0" fontId="56" fillId="26" borderId="34" xfId="0" applyFont="1" applyFill="1" applyBorder="1" applyAlignment="1">
      <alignment horizontal="center"/>
    </xf>
    <xf numFmtId="0" fontId="56" fillId="26" borderId="0" xfId="0" applyFont="1" applyFill="1"/>
    <xf numFmtId="0" fontId="57" fillId="26" borderId="11" xfId="0" applyFont="1" applyFill="1" applyBorder="1" applyAlignment="1">
      <alignment horizontal="center"/>
    </xf>
    <xf numFmtId="49" fontId="57" fillId="26" borderId="10" xfId="0" applyNumberFormat="1" applyFont="1" applyFill="1" applyBorder="1" applyAlignment="1">
      <alignment horizontal="center"/>
    </xf>
    <xf numFmtId="10" fontId="52" fillId="26" borderId="32" xfId="0" applyNumberFormat="1" applyFont="1" applyFill="1" applyBorder="1" applyAlignment="1">
      <alignment horizontal="center"/>
    </xf>
    <xf numFmtId="0" fontId="57" fillId="26" borderId="10" xfId="0" applyFont="1" applyFill="1" applyBorder="1" applyAlignment="1">
      <alignment horizontal="center"/>
    </xf>
    <xf numFmtId="10" fontId="52" fillId="26" borderId="10" xfId="0" applyNumberFormat="1" applyFont="1" applyFill="1" applyBorder="1" applyAlignment="1">
      <alignment horizontal="center"/>
    </xf>
    <xf numFmtId="0" fontId="57" fillId="26" borderId="51" xfId="0" applyFont="1" applyFill="1" applyBorder="1" applyAlignment="1">
      <alignment horizontal="center"/>
    </xf>
    <xf numFmtId="0" fontId="57" fillId="26" borderId="52" xfId="0" applyFont="1" applyFill="1" applyBorder="1" applyAlignment="1">
      <alignment horizontal="center"/>
    </xf>
    <xf numFmtId="4" fontId="57" fillId="26" borderId="52" xfId="0" applyNumberFormat="1" applyFont="1" applyFill="1" applyBorder="1" applyAlignment="1">
      <alignment horizontal="center"/>
    </xf>
    <xf numFmtId="10" fontId="57" fillId="26" borderId="52" xfId="0" applyNumberFormat="1" applyFont="1" applyFill="1" applyBorder="1" applyAlignment="1">
      <alignment horizontal="center"/>
    </xf>
    <xf numFmtId="0" fontId="54" fillId="26" borderId="21" xfId="0" applyFont="1" applyFill="1" applyBorder="1" applyAlignment="1">
      <alignment horizontal="center"/>
    </xf>
    <xf numFmtId="0" fontId="54" fillId="26" borderId="33" xfId="0" applyFont="1" applyFill="1" applyBorder="1" applyAlignment="1">
      <alignment horizontal="center"/>
    </xf>
    <xf numFmtId="0" fontId="54" fillId="26" borderId="34" xfId="0" applyFont="1" applyFill="1" applyBorder="1" applyAlignment="1">
      <alignment horizontal="center"/>
    </xf>
    <xf numFmtId="0" fontId="52" fillId="26" borderId="12" xfId="0" applyFont="1" applyFill="1" applyBorder="1" applyAlignment="1">
      <alignment horizontal="left"/>
    </xf>
    <xf numFmtId="0" fontId="52" fillId="26" borderId="12" xfId="0" applyFont="1" applyFill="1" applyBorder="1" applyAlignment="1">
      <alignment horizontal="right"/>
    </xf>
    <xf numFmtId="10" fontId="52" fillId="26" borderId="12" xfId="0" applyNumberFormat="1" applyFont="1" applyFill="1" applyBorder="1" applyAlignment="1">
      <alignment horizontal="right"/>
    </xf>
    <xf numFmtId="4" fontId="52" fillId="26" borderId="12" xfId="0" applyNumberFormat="1" applyFont="1" applyFill="1" applyBorder="1" applyAlignment="1">
      <alignment horizontal="right"/>
    </xf>
    <xf numFmtId="0" fontId="14" fillId="26" borderId="10" xfId="0" applyFont="1" applyFill="1" applyBorder="1" applyAlignment="1">
      <alignment horizontal="justify" vertical="top" wrapText="1"/>
    </xf>
    <xf numFmtId="4" fontId="69" fillId="26" borderId="0" xfId="0" applyNumberFormat="1" applyFont="1" applyFill="1" applyBorder="1"/>
    <xf numFmtId="4" fontId="52" fillId="26" borderId="35" xfId="0" applyNumberFormat="1" applyFont="1" applyFill="1" applyBorder="1" applyAlignment="1">
      <alignment horizontal="center"/>
    </xf>
    <xf numFmtId="4" fontId="52" fillId="26" borderId="38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14" fontId="52" fillId="0" borderId="10" xfId="0" applyNumberFormat="1" applyFont="1" applyFill="1" applyBorder="1" applyAlignment="1">
      <alignment horizontal="left"/>
    </xf>
    <xf numFmtId="166" fontId="14" fillId="26" borderId="10" xfId="0" applyNumberFormat="1" applyFont="1" applyFill="1" applyBorder="1"/>
    <xf numFmtId="0" fontId="14" fillId="0" borderId="0" xfId="0" applyFont="1" applyAlignment="1">
      <alignment horizontal="left" wrapText="1"/>
    </xf>
    <xf numFmtId="0" fontId="48" fillId="0" borderId="0" xfId="0" applyFont="1" applyAlignment="1">
      <alignment horizontal="right"/>
    </xf>
    <xf numFmtId="0" fontId="48" fillId="0" borderId="0" xfId="0" applyFont="1"/>
    <xf numFmtId="0" fontId="70" fillId="0" borderId="10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/>
    </xf>
    <xf numFmtId="3" fontId="14" fillId="0" borderId="0" xfId="0" applyNumberFormat="1" applyFont="1"/>
    <xf numFmtId="3" fontId="48" fillId="0" borderId="0" xfId="0" applyNumberFormat="1" applyFont="1"/>
    <xf numFmtId="0" fontId="70" fillId="0" borderId="0" xfId="0" applyFont="1"/>
    <xf numFmtId="0" fontId="48" fillId="26" borderId="0" xfId="0" applyFont="1" applyFill="1"/>
    <xf numFmtId="0" fontId="14" fillId="26" borderId="0" xfId="0" applyFont="1" applyFill="1"/>
    <xf numFmtId="168" fontId="14" fillId="0" borderId="0" xfId="0" applyNumberFormat="1" applyFont="1"/>
    <xf numFmtId="168" fontId="14" fillId="0" borderId="10" xfId="0" applyNumberFormat="1" applyFont="1" applyBorder="1" applyAlignment="1">
      <alignment horizontal="right"/>
    </xf>
    <xf numFmtId="0" fontId="14" fillId="0" borderId="0" xfId="0" applyFont="1" applyFill="1" applyBorder="1"/>
    <xf numFmtId="0" fontId="11" fillId="26" borderId="0" xfId="0" applyFont="1" applyFill="1" applyAlignment="1"/>
    <xf numFmtId="0" fontId="14" fillId="0" borderId="19" xfId="0" applyFont="1" applyBorder="1" applyAlignment="1">
      <alignment horizontal="left" vertical="center"/>
    </xf>
    <xf numFmtId="0" fontId="14" fillId="0" borderId="18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left" vertical="center" wrapText="1"/>
    </xf>
    <xf numFmtId="4" fontId="14" fillId="0" borderId="10" xfId="0" applyNumberFormat="1" applyFont="1" applyBorder="1" applyAlignment="1">
      <alignment horizontal="right" vertical="center" wrapText="1"/>
    </xf>
    <xf numFmtId="0" fontId="14" fillId="0" borderId="10" xfId="0" applyFont="1" applyBorder="1" applyAlignment="1">
      <alignment horizontal="left" vertical="center" wrapText="1"/>
    </xf>
    <xf numFmtId="0" fontId="47" fillId="0" borderId="18" xfId="0" applyFont="1" applyBorder="1" applyAlignment="1">
      <alignment horizontal="center" vertical="center"/>
    </xf>
    <xf numFmtId="0" fontId="47" fillId="0" borderId="17" xfId="0" applyFont="1" applyBorder="1" applyAlignment="1">
      <alignment horizontal="center" vertical="center"/>
    </xf>
    <xf numFmtId="0" fontId="14" fillId="26" borderId="10" xfId="0" applyFont="1" applyFill="1" applyBorder="1" applyAlignment="1">
      <alignment horizontal="center" vertical="center" wrapText="1"/>
    </xf>
    <xf numFmtId="0" fontId="14" fillId="26" borderId="10" xfId="0" applyFont="1" applyFill="1" applyBorder="1" applyAlignment="1">
      <alignment horizontal="left" vertical="center" wrapText="1"/>
    </xf>
    <xf numFmtId="4" fontId="14" fillId="26" borderId="10" xfId="0" applyNumberFormat="1" applyFont="1" applyFill="1" applyBorder="1" applyAlignment="1">
      <alignment horizontal="right" vertical="center" wrapText="1"/>
    </xf>
    <xf numFmtId="0" fontId="14" fillId="0" borderId="19" xfId="0" applyFont="1" applyFill="1" applyBorder="1" applyAlignment="1">
      <alignment horizontal="left"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left" vertical="center" wrapText="1"/>
    </xf>
    <xf numFmtId="4" fontId="14" fillId="0" borderId="10" xfId="0" applyNumberFormat="1" applyFont="1" applyFill="1" applyBorder="1" applyAlignment="1">
      <alignment horizontal="right" vertical="center" wrapText="1"/>
    </xf>
    <xf numFmtId="0" fontId="14" fillId="0" borderId="18" xfId="0" applyFont="1" applyBorder="1" applyAlignment="1"/>
    <xf numFmtId="0" fontId="14" fillId="0" borderId="17" xfId="0" applyFont="1" applyBorder="1" applyAlignment="1"/>
    <xf numFmtId="0" fontId="14" fillId="0" borderId="18" xfId="0" applyFont="1" applyFill="1" applyBorder="1" applyAlignment="1"/>
    <xf numFmtId="0" fontId="14" fillId="0" borderId="17" xfId="0" applyFont="1" applyFill="1" applyBorder="1" applyAlignment="1"/>
    <xf numFmtId="0" fontId="14" fillId="0" borderId="10" xfId="0" applyFont="1" applyBorder="1" applyAlignment="1"/>
    <xf numFmtId="0" fontId="42" fillId="26" borderId="0" xfId="0" applyFont="1" applyFill="1" applyBorder="1"/>
    <xf numFmtId="0" fontId="11" fillId="0" borderId="0" xfId="0" applyFont="1" applyAlignment="1">
      <alignment horizontal="center"/>
    </xf>
    <xf numFmtId="0" fontId="14" fillId="28" borderId="11" xfId="0" applyFont="1" applyFill="1" applyBorder="1" applyAlignment="1">
      <alignment horizontal="right"/>
    </xf>
    <xf numFmtId="0" fontId="11" fillId="28" borderId="10" xfId="0" applyFont="1" applyFill="1" applyBorder="1" applyAlignment="1">
      <alignment horizontal="center" wrapText="1"/>
    </xf>
    <xf numFmtId="0" fontId="14" fillId="28" borderId="35" xfId="0" applyFont="1" applyFill="1" applyBorder="1" applyAlignment="1">
      <alignment horizontal="center" wrapText="1"/>
    </xf>
    <xf numFmtId="0" fontId="14" fillId="0" borderId="49" xfId="0" applyFont="1" applyBorder="1" applyAlignment="1">
      <alignment horizontal="center"/>
    </xf>
    <xf numFmtId="0" fontId="14" fillId="0" borderId="26" xfId="0" applyFont="1" applyBorder="1" applyAlignment="1">
      <alignment horizontal="left"/>
    </xf>
    <xf numFmtId="167" fontId="14" fillId="26" borderId="13" xfId="25" applyNumberFormat="1" applyFont="1" applyFill="1" applyBorder="1" applyAlignment="1">
      <alignment horizontal="right"/>
    </xf>
    <xf numFmtId="10" fontId="14" fillId="0" borderId="50" xfId="48" applyNumberFormat="1" applyFont="1" applyBorder="1" applyAlignment="1">
      <alignment horizontal="right"/>
    </xf>
    <xf numFmtId="0" fontId="14" fillId="0" borderId="11" xfId="0" applyFont="1" applyBorder="1" applyAlignment="1">
      <alignment horizontal="center"/>
    </xf>
    <xf numFmtId="0" fontId="14" fillId="0" borderId="17" xfId="0" applyFont="1" applyBorder="1" applyAlignment="1">
      <alignment horizontal="left"/>
    </xf>
    <xf numFmtId="0" fontId="14" fillId="0" borderId="17" xfId="48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11" fillId="0" borderId="0" xfId="0" applyFont="1" applyBorder="1"/>
    <xf numFmtId="172" fontId="14" fillId="0" borderId="50" xfId="48" applyNumberFormat="1" applyFont="1" applyBorder="1" applyAlignment="1">
      <alignment horizontal="right"/>
    </xf>
    <xf numFmtId="0" fontId="49" fillId="0" borderId="11" xfId="0" applyFont="1" applyBorder="1" applyAlignment="1">
      <alignment horizontal="center"/>
    </xf>
    <xf numFmtId="167" fontId="14" fillId="0" borderId="10" xfId="0" applyNumberFormat="1" applyFont="1" applyBorder="1" applyAlignment="1">
      <alignment horizontal="right"/>
    </xf>
    <xf numFmtId="167" fontId="14" fillId="0" borderId="35" xfId="0" applyNumberFormat="1" applyFont="1" applyBorder="1" applyAlignment="1">
      <alignment horizontal="right"/>
    </xf>
    <xf numFmtId="0" fontId="49" fillId="0" borderId="45" xfId="0" applyFont="1" applyBorder="1" applyAlignment="1">
      <alignment horizontal="center"/>
    </xf>
    <xf numFmtId="0" fontId="11" fillId="0" borderId="44" xfId="0" applyFont="1" applyBorder="1" applyAlignment="1">
      <alignment horizontal="left"/>
    </xf>
    <xf numFmtId="10" fontId="14" fillId="0" borderId="12" xfId="0" applyNumberFormat="1" applyFont="1" applyBorder="1" applyAlignment="1">
      <alignment horizontal="right"/>
    </xf>
    <xf numFmtId="165" fontId="14" fillId="0" borderId="38" xfId="0" applyNumberFormat="1" applyFont="1" applyBorder="1" applyAlignment="1">
      <alignment horizontal="right"/>
    </xf>
    <xf numFmtId="0" fontId="14" fillId="0" borderId="15" xfId="0" applyFont="1" applyBorder="1" applyAlignment="1">
      <alignment horizontal="left"/>
    </xf>
    <xf numFmtId="165" fontId="14" fillId="0" borderId="0" xfId="0" applyNumberFormat="1" applyFont="1" applyAlignment="1">
      <alignment horizontal="right"/>
    </xf>
    <xf numFmtId="0" fontId="14" fillId="0" borderId="0" xfId="0" applyFont="1" applyBorder="1" applyAlignment="1">
      <alignment horizontal="left"/>
    </xf>
    <xf numFmtId="0" fontId="49" fillId="0" borderId="0" xfId="45" applyFont="1"/>
    <xf numFmtId="4" fontId="45" fillId="0" borderId="0" xfId="0" applyNumberFormat="1" applyFont="1" applyAlignment="1"/>
    <xf numFmtId="49" fontId="42" fillId="26" borderId="0" xfId="47" applyNumberFormat="1" applyFont="1" applyFill="1" applyBorder="1"/>
    <xf numFmtId="49" fontId="42" fillId="26" borderId="0" xfId="47" applyNumberFormat="1" applyFont="1" applyFill="1" applyBorder="1" applyAlignment="1">
      <alignment horizontal="left"/>
    </xf>
    <xf numFmtId="0" fontId="14" fillId="27" borderId="14" xfId="0" applyFont="1" applyFill="1" applyBorder="1" applyAlignment="1"/>
    <xf numFmtId="0" fontId="14" fillId="27" borderId="0" xfId="0" applyFont="1" applyFill="1"/>
    <xf numFmtId="0" fontId="14" fillId="0" borderId="10" xfId="0" applyFont="1" applyBorder="1" applyAlignment="1">
      <alignment vertical="center"/>
    </xf>
    <xf numFmtId="0" fontId="11" fillId="28" borderId="10" xfId="0" applyFont="1" applyFill="1" applyBorder="1" applyAlignment="1">
      <alignment horizontal="center"/>
    </xf>
    <xf numFmtId="2" fontId="14" fillId="0" borderId="0" xfId="0" applyNumberFormat="1" applyFont="1"/>
    <xf numFmtId="16" fontId="14" fillId="0" borderId="10" xfId="0" applyNumberFormat="1" applyFont="1" applyBorder="1" applyAlignment="1">
      <alignment horizontal="center"/>
    </xf>
    <xf numFmtId="0" fontId="11" fillId="28" borderId="10" xfId="0" applyFont="1" applyFill="1" applyBorder="1" applyAlignment="1">
      <alignment horizontal="center" vertical="center"/>
    </xf>
    <xf numFmtId="0" fontId="14" fillId="0" borderId="23" xfId="0" applyFont="1" applyBorder="1"/>
    <xf numFmtId="0" fontId="14" fillId="0" borderId="20" xfId="0" applyFont="1" applyBorder="1"/>
    <xf numFmtId="0" fontId="14" fillId="0" borderId="10" xfId="0" applyFont="1" applyFill="1" applyBorder="1" applyAlignment="1">
      <alignment horizontal="center" wrapText="1"/>
    </xf>
    <xf numFmtId="0" fontId="14" fillId="0" borderId="0" xfId="0" applyFont="1" applyBorder="1" applyAlignment="1">
      <alignment horizontal="right"/>
    </xf>
    <xf numFmtId="0" fontId="71" fillId="26" borderId="21" xfId="0" applyFont="1" applyFill="1" applyBorder="1" applyAlignment="1">
      <alignment horizontal="center" vertical="center" wrapText="1"/>
    </xf>
    <xf numFmtId="0" fontId="71" fillId="26" borderId="33" xfId="0" applyFont="1" applyFill="1" applyBorder="1" applyAlignment="1">
      <alignment horizontal="center" vertical="center" wrapText="1"/>
    </xf>
    <xf numFmtId="2" fontId="71" fillId="26" borderId="33" xfId="0" applyNumberFormat="1" applyFont="1" applyFill="1" applyBorder="1" applyAlignment="1">
      <alignment horizontal="center" vertical="center" wrapText="1"/>
    </xf>
    <xf numFmtId="4" fontId="71" fillId="26" borderId="33" xfId="0" applyNumberFormat="1" applyFont="1" applyFill="1" applyBorder="1" applyAlignment="1">
      <alignment horizontal="center" vertical="center" wrapText="1"/>
    </xf>
    <xf numFmtId="0" fontId="71" fillId="0" borderId="33" xfId="0" applyFont="1" applyBorder="1" applyAlignment="1">
      <alignment horizontal="center" vertical="center" wrapText="1"/>
    </xf>
    <xf numFmtId="2" fontId="48" fillId="26" borderId="10" xfId="0" applyNumberFormat="1" applyFont="1" applyFill="1" applyBorder="1"/>
    <xf numFmtId="0" fontId="71" fillId="0" borderId="34" xfId="0" applyFont="1" applyBorder="1" applyAlignment="1">
      <alignment horizontal="center" vertical="center" wrapText="1"/>
    </xf>
    <xf numFmtId="0" fontId="71" fillId="26" borderId="10" xfId="0" applyFont="1" applyFill="1" applyBorder="1" applyAlignment="1">
      <alignment horizontal="center" vertical="center" wrapText="1"/>
    </xf>
    <xf numFmtId="0" fontId="71" fillId="26" borderId="34" xfId="0" applyFont="1" applyFill="1" applyBorder="1" applyAlignment="1">
      <alignment horizontal="center" vertical="center" wrapText="1"/>
    </xf>
    <xf numFmtId="4" fontId="71" fillId="27" borderId="19" xfId="0" applyNumberFormat="1" applyFont="1" applyFill="1" applyBorder="1" applyAlignment="1">
      <alignment wrapText="1"/>
    </xf>
    <xf numFmtId="0" fontId="71" fillId="27" borderId="19" xfId="0" applyFont="1" applyFill="1" applyBorder="1" applyAlignment="1">
      <alignment wrapText="1"/>
    </xf>
    <xf numFmtId="0" fontId="71" fillId="27" borderId="10" xfId="0" applyFont="1" applyFill="1" applyBorder="1" applyAlignment="1">
      <alignment horizontal="center" wrapText="1"/>
    </xf>
    <xf numFmtId="0" fontId="71" fillId="27" borderId="35" xfId="0" applyFont="1" applyFill="1" applyBorder="1" applyAlignment="1">
      <alignment wrapText="1"/>
    </xf>
    <xf numFmtId="0" fontId="11" fillId="0" borderId="14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/>
    </xf>
    <xf numFmtId="0" fontId="11" fillId="0" borderId="13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justify" vertical="top" wrapText="1"/>
    </xf>
    <xf numFmtId="0" fontId="14" fillId="0" borderId="0" xfId="0" applyFont="1" applyFill="1" applyBorder="1" applyAlignment="1">
      <alignment horizontal="justify" vertical="top" wrapText="1"/>
    </xf>
    <xf numFmtId="0" fontId="14" fillId="0" borderId="0" xfId="0" applyFont="1" applyAlignment="1">
      <alignment wrapText="1"/>
    </xf>
    <xf numFmtId="0" fontId="0" fillId="0" borderId="0" xfId="0" applyAlignment="1">
      <alignment horizontal="right"/>
    </xf>
    <xf numFmtId="0" fontId="72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72" fillId="0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0" fontId="10" fillId="0" borderId="10" xfId="0" applyFont="1" applyFill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14" fontId="13" fillId="0" borderId="10" xfId="0" applyNumberFormat="1" applyFont="1" applyBorder="1"/>
    <xf numFmtId="4" fontId="13" fillId="0" borderId="10" xfId="0" applyNumberFormat="1" applyFont="1" applyBorder="1"/>
    <xf numFmtId="2" fontId="13" fillId="0" borderId="10" xfId="0" applyNumberFormat="1" applyFont="1" applyBorder="1"/>
    <xf numFmtId="10" fontId="13" fillId="0" borderId="10" xfId="0" applyNumberFormat="1" applyFont="1" applyBorder="1"/>
    <xf numFmtId="3" fontId="13" fillId="0" borderId="10" xfId="0" applyNumberFormat="1" applyFont="1" applyBorder="1"/>
    <xf numFmtId="4" fontId="0" fillId="0" borderId="10" xfId="0" applyNumberFormat="1" applyBorder="1"/>
    <xf numFmtId="2" fontId="0" fillId="0" borderId="10" xfId="0" applyNumberFormat="1" applyBorder="1"/>
    <xf numFmtId="3" fontId="0" fillId="0" borderId="10" xfId="0" applyNumberFormat="1" applyBorder="1"/>
    <xf numFmtId="0" fontId="72" fillId="0" borderId="10" xfId="0" applyFont="1" applyBorder="1"/>
    <xf numFmtId="4" fontId="73" fillId="0" borderId="10" xfId="0" applyNumberFormat="1" applyFont="1" applyBorder="1"/>
    <xf numFmtId="0" fontId="10" fillId="0" borderId="0" xfId="0" applyFont="1"/>
    <xf numFmtId="4" fontId="74" fillId="26" borderId="0" xfId="0" applyNumberFormat="1" applyFont="1" applyFill="1"/>
    <xf numFmtId="0" fontId="10" fillId="0" borderId="0" xfId="0" applyFont="1" applyFill="1" applyBorder="1"/>
    <xf numFmtId="0" fontId="0" fillId="0" borderId="14" xfId="0" applyBorder="1"/>
    <xf numFmtId="171" fontId="75" fillId="0" borderId="0" xfId="59" applyNumberFormat="1" applyFont="1"/>
    <xf numFmtId="0" fontId="10" fillId="0" borderId="0" xfId="0" applyFont="1" applyBorder="1"/>
    <xf numFmtId="4" fontId="13" fillId="26" borderId="10" xfId="0" applyNumberFormat="1" applyFont="1" applyFill="1" applyBorder="1"/>
    <xf numFmtId="2" fontId="13" fillId="26" borderId="10" xfId="0" applyNumberFormat="1" applyFont="1" applyFill="1" applyBorder="1"/>
    <xf numFmtId="3" fontId="13" fillId="26" borderId="10" xfId="0" applyNumberFormat="1" applyFont="1" applyFill="1" applyBorder="1"/>
    <xf numFmtId="10" fontId="14" fillId="26" borderId="10" xfId="75" applyNumberFormat="1" applyFont="1" applyFill="1" applyBorder="1" applyAlignment="1">
      <alignment horizontal="center"/>
    </xf>
    <xf numFmtId="4" fontId="14" fillId="0" borderId="0" xfId="0" applyNumberFormat="1" applyFont="1" applyAlignment="1">
      <alignment horizontal="left"/>
    </xf>
    <xf numFmtId="0" fontId="14" fillId="0" borderId="0" xfId="0" applyFont="1" applyFill="1" applyAlignment="1">
      <alignment wrapText="1"/>
    </xf>
    <xf numFmtId="0" fontId="14" fillId="0" borderId="0" xfId="0" applyFont="1" applyFill="1" applyAlignment="1">
      <alignment horizontal="left" wrapText="1"/>
    </xf>
    <xf numFmtId="0" fontId="14" fillId="0" borderId="0" xfId="0" applyFont="1" applyFill="1"/>
    <xf numFmtId="0" fontId="14" fillId="0" borderId="0" xfId="0" applyFont="1" applyFill="1" applyAlignment="1">
      <alignment horizontal="right"/>
    </xf>
    <xf numFmtId="4" fontId="14" fillId="0" borderId="0" xfId="0" applyNumberFormat="1" applyFont="1" applyFill="1"/>
    <xf numFmtId="14" fontId="14" fillId="26" borderId="10" xfId="0" applyNumberFormat="1" applyFont="1" applyFill="1" applyBorder="1" applyAlignment="1">
      <alignment horizontal="center"/>
    </xf>
    <xf numFmtId="10" fontId="73" fillId="0" borderId="10" xfId="0" applyNumberFormat="1" applyFont="1" applyBorder="1"/>
    <xf numFmtId="0" fontId="0" fillId="0" borderId="0" xfId="0" applyAlignment="1">
      <alignment horizontal="center"/>
    </xf>
    <xf numFmtId="10" fontId="14" fillId="26" borderId="10" xfId="0" applyNumberFormat="1" applyFont="1" applyFill="1" applyBorder="1" applyAlignment="1">
      <alignment horizontal="center" wrapText="1"/>
    </xf>
    <xf numFmtId="0" fontId="14" fillId="0" borderId="0" xfId="0" applyFont="1" applyAlignment="1">
      <alignment horizontal="center"/>
    </xf>
    <xf numFmtId="4" fontId="54" fillId="0" borderId="0" xfId="0" applyNumberFormat="1" applyFont="1"/>
    <xf numFmtId="0" fontId="11" fillId="25" borderId="20" xfId="0" applyFont="1" applyFill="1" applyBorder="1" applyAlignment="1">
      <alignment horizontal="center" vertical="top" wrapText="1"/>
    </xf>
    <xf numFmtId="0" fontId="11" fillId="25" borderId="0" xfId="0" applyFont="1" applyFill="1" applyBorder="1" applyAlignment="1">
      <alignment horizontal="center" vertical="top" wrapText="1"/>
    </xf>
    <xf numFmtId="0" fontId="11" fillId="27" borderId="0" xfId="0" applyFont="1" applyFill="1" applyBorder="1" applyAlignment="1">
      <alignment horizontal="center" wrapText="1"/>
    </xf>
    <xf numFmtId="0" fontId="15" fillId="26" borderId="16" xfId="0" applyFont="1" applyFill="1" applyBorder="1" applyAlignment="1">
      <alignment wrapText="1"/>
    </xf>
    <xf numFmtId="0" fontId="15" fillId="26" borderId="20" xfId="0" applyFont="1" applyFill="1" applyBorder="1" applyAlignment="1">
      <alignment wrapText="1"/>
    </xf>
    <xf numFmtId="0" fontId="14" fillId="26" borderId="36" xfId="0" applyFont="1" applyFill="1" applyBorder="1" applyAlignment="1">
      <alignment horizontal="left"/>
    </xf>
    <xf numFmtId="0" fontId="14" fillId="26" borderId="18" xfId="0" applyFont="1" applyFill="1" applyBorder="1" applyAlignment="1">
      <alignment horizontal="left"/>
    </xf>
    <xf numFmtId="0" fontId="14" fillId="26" borderId="37" xfId="0" applyFont="1" applyFill="1" applyBorder="1" applyAlignment="1">
      <alignment horizontal="left"/>
    </xf>
    <xf numFmtId="0" fontId="11" fillId="26" borderId="36" xfId="0" applyFont="1" applyFill="1" applyBorder="1" applyAlignment="1">
      <alignment horizontal="left"/>
    </xf>
    <xf numFmtId="0" fontId="11" fillId="26" borderId="18" xfId="0" applyFont="1" applyFill="1" applyBorder="1" applyAlignment="1">
      <alignment horizontal="left"/>
    </xf>
    <xf numFmtId="0" fontId="11" fillId="26" borderId="37" xfId="0" applyFont="1" applyFill="1" applyBorder="1" applyAlignment="1">
      <alignment horizontal="left"/>
    </xf>
    <xf numFmtId="0" fontId="11" fillId="27" borderId="19" xfId="0" applyFont="1" applyFill="1" applyBorder="1" applyAlignment="1">
      <alignment wrapText="1"/>
    </xf>
    <xf numFmtId="0" fontId="11" fillId="27" borderId="18" xfId="0" applyFont="1" applyFill="1" applyBorder="1" applyAlignment="1">
      <alignment wrapText="1"/>
    </xf>
    <xf numFmtId="0" fontId="14" fillId="0" borderId="18" xfId="0" applyFont="1" applyBorder="1" applyAlignment="1">
      <alignment wrapText="1"/>
    </xf>
    <xf numFmtId="0" fontId="14" fillId="0" borderId="17" xfId="0" applyFont="1" applyBorder="1" applyAlignment="1">
      <alignment wrapText="1"/>
    </xf>
    <xf numFmtId="0" fontId="11" fillId="26" borderId="17" xfId="0" applyFont="1" applyFill="1" applyBorder="1" applyAlignment="1">
      <alignment horizontal="left"/>
    </xf>
    <xf numFmtId="0" fontId="48" fillId="0" borderId="36" xfId="0" applyFont="1" applyBorder="1" applyAlignment="1">
      <alignment horizontal="left"/>
    </xf>
    <xf numFmtId="0" fontId="48" fillId="0" borderId="18" xfId="0" applyFont="1" applyBorder="1" applyAlignment="1">
      <alignment horizontal="left"/>
    </xf>
    <xf numFmtId="0" fontId="48" fillId="0" borderId="37" xfId="0" applyFont="1" applyBorder="1" applyAlignment="1">
      <alignment horizontal="left"/>
    </xf>
    <xf numFmtId="0" fontId="11" fillId="26" borderId="39" xfId="0" applyFont="1" applyFill="1" applyBorder="1" applyAlignment="1">
      <alignment horizontal="left"/>
    </xf>
    <xf numFmtId="0" fontId="11" fillId="26" borderId="40" xfId="0" applyFont="1" applyFill="1" applyBorder="1" applyAlignment="1">
      <alignment horizontal="left"/>
    </xf>
    <xf numFmtId="0" fontId="11" fillId="26" borderId="44" xfId="0" applyFont="1" applyFill="1" applyBorder="1" applyAlignment="1">
      <alignment horizontal="left"/>
    </xf>
    <xf numFmtId="0" fontId="11" fillId="27" borderId="36" xfId="0" applyFont="1" applyFill="1" applyBorder="1" applyAlignment="1">
      <alignment horizontal="left"/>
    </xf>
    <xf numFmtId="0" fontId="11" fillId="27" borderId="18" xfId="0" applyFont="1" applyFill="1" applyBorder="1" applyAlignment="1">
      <alignment horizontal="left"/>
    </xf>
    <xf numFmtId="0" fontId="11" fillId="27" borderId="37" xfId="0" applyFont="1" applyFill="1" applyBorder="1" applyAlignment="1">
      <alignment horizontal="left"/>
    </xf>
    <xf numFmtId="0" fontId="70" fillId="27" borderId="39" xfId="0" applyFont="1" applyFill="1" applyBorder="1" applyAlignment="1">
      <alignment horizontal="left"/>
    </xf>
    <xf numFmtId="0" fontId="70" fillId="27" borderId="40" xfId="0" applyFont="1" applyFill="1" applyBorder="1" applyAlignment="1">
      <alignment horizontal="left"/>
    </xf>
    <xf numFmtId="0" fontId="70" fillId="27" borderId="44" xfId="0" applyFont="1" applyFill="1" applyBorder="1" applyAlignment="1">
      <alignment horizontal="left"/>
    </xf>
    <xf numFmtId="0" fontId="70" fillId="0" borderId="36" xfId="0" applyFont="1" applyBorder="1" applyAlignment="1">
      <alignment horizontal="left"/>
    </xf>
    <xf numFmtId="0" fontId="70" fillId="0" borderId="18" xfId="0" applyFont="1" applyBorder="1" applyAlignment="1">
      <alignment horizontal="left"/>
    </xf>
    <xf numFmtId="0" fontId="70" fillId="0" borderId="17" xfId="0" applyFont="1" applyBorder="1" applyAlignment="1">
      <alignment horizontal="left"/>
    </xf>
    <xf numFmtId="0" fontId="71" fillId="27" borderId="36" xfId="0" applyFont="1" applyFill="1" applyBorder="1" applyAlignment="1">
      <alignment horizontal="left"/>
    </xf>
    <xf numFmtId="0" fontId="71" fillId="27" borderId="18" xfId="0" applyFont="1" applyFill="1" applyBorder="1" applyAlignment="1">
      <alignment horizontal="left"/>
    </xf>
    <xf numFmtId="0" fontId="71" fillId="27" borderId="17" xfId="0" applyFont="1" applyFill="1" applyBorder="1" applyAlignment="1">
      <alignment horizontal="left"/>
    </xf>
    <xf numFmtId="0" fontId="11" fillId="26" borderId="39" xfId="0" applyFont="1" applyFill="1" applyBorder="1" applyAlignment="1">
      <alignment horizontal="left" wrapText="1"/>
    </xf>
    <xf numFmtId="0" fontId="11" fillId="26" borderId="40" xfId="0" applyFont="1" applyFill="1" applyBorder="1" applyAlignment="1">
      <alignment horizontal="left" wrapText="1"/>
    </xf>
    <xf numFmtId="0" fontId="11" fillId="26" borderId="43" xfId="0" applyFont="1" applyFill="1" applyBorder="1" applyAlignment="1">
      <alignment horizontal="left" wrapText="1"/>
    </xf>
    <xf numFmtId="0" fontId="10" fillId="0" borderId="15" xfId="0" applyFont="1" applyBorder="1" applyAlignment="1">
      <alignment horizontal="center"/>
    </xf>
    <xf numFmtId="0" fontId="72" fillId="0" borderId="19" xfId="0" applyFont="1" applyBorder="1" applyAlignment="1">
      <alignment horizontal="center" vertical="center" wrapText="1"/>
    </xf>
    <xf numFmtId="0" fontId="72" fillId="0" borderId="18" xfId="0" applyFont="1" applyBorder="1" applyAlignment="1">
      <alignment horizontal="center" vertical="center" wrapText="1"/>
    </xf>
    <xf numFmtId="0" fontId="72" fillId="0" borderId="17" xfId="0" applyFont="1" applyBorder="1" applyAlignment="1">
      <alignment horizontal="center" vertical="center" wrapText="1"/>
    </xf>
    <xf numFmtId="0" fontId="54" fillId="27" borderId="14" xfId="0" applyFont="1" applyFill="1" applyBorder="1" applyAlignment="1">
      <alignment horizontal="center" wrapText="1"/>
    </xf>
    <xf numFmtId="0" fontId="14" fillId="0" borderId="0" xfId="0" applyFont="1" applyAlignment="1">
      <alignment horizontal="left" wrapText="1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/>
    </xf>
    <xf numFmtId="0" fontId="11" fillId="28" borderId="10" xfId="0" applyFont="1" applyFill="1" applyBorder="1" applyAlignment="1">
      <alignment horizontal="left"/>
    </xf>
    <xf numFmtId="0" fontId="14" fillId="28" borderId="10" xfId="0" applyFont="1" applyFill="1" applyBorder="1" applyAlignment="1">
      <alignment horizontal="center"/>
    </xf>
    <xf numFmtId="0" fontId="14" fillId="0" borderId="10" xfId="0" applyFont="1" applyBorder="1" applyAlignment="1">
      <alignment horizontal="left"/>
    </xf>
    <xf numFmtId="4" fontId="14" fillId="0" borderId="10" xfId="0" applyNumberFormat="1" applyFont="1" applyBorder="1" applyAlignment="1">
      <alignment horizontal="right"/>
    </xf>
    <xf numFmtId="10" fontId="14" fillId="0" borderId="10" xfId="0" applyNumberFormat="1" applyFont="1" applyBorder="1" applyAlignment="1">
      <alignment horizontal="center"/>
    </xf>
    <xf numFmtId="0" fontId="48" fillId="0" borderId="10" xfId="0" applyFont="1" applyBorder="1" applyAlignment="1">
      <alignment horizontal="left"/>
    </xf>
    <xf numFmtId="0" fontId="11" fillId="28" borderId="10" xfId="0" applyFont="1" applyFill="1" applyBorder="1" applyAlignment="1">
      <alignment horizontal="left" vertical="center"/>
    </xf>
    <xf numFmtId="4" fontId="14" fillId="28" borderId="10" xfId="0" applyNumberFormat="1" applyFont="1" applyFill="1" applyBorder="1" applyAlignment="1">
      <alignment horizontal="right"/>
    </xf>
    <xf numFmtId="4" fontId="14" fillId="0" borderId="19" xfId="0" applyNumberFormat="1" applyFont="1" applyBorder="1" applyAlignment="1">
      <alignment horizontal="right"/>
    </xf>
    <xf numFmtId="4" fontId="14" fillId="0" borderId="18" xfId="0" applyNumberFormat="1" applyFont="1" applyBorder="1" applyAlignment="1">
      <alignment horizontal="right"/>
    </xf>
    <xf numFmtId="4" fontId="14" fillId="0" borderId="17" xfId="0" applyNumberFormat="1" applyFont="1" applyBorder="1" applyAlignment="1">
      <alignment horizontal="right"/>
    </xf>
    <xf numFmtId="0" fontId="11" fillId="29" borderId="10" xfId="0" applyFont="1" applyFill="1" applyBorder="1" applyAlignment="1">
      <alignment horizontal="left"/>
    </xf>
    <xf numFmtId="2" fontId="14" fillId="30" borderId="10" xfId="0" applyNumberFormat="1" applyFont="1" applyFill="1" applyBorder="1" applyAlignment="1">
      <alignment horizontal="right"/>
    </xf>
    <xf numFmtId="0" fontId="11" fillId="0" borderId="10" xfId="0" applyFont="1" applyBorder="1" applyAlignment="1">
      <alignment horizontal="left"/>
    </xf>
    <xf numFmtId="2" fontId="14" fillId="0" borderId="10" xfId="0" applyNumberFormat="1" applyFont="1" applyBorder="1" applyAlignment="1">
      <alignment horizontal="right"/>
    </xf>
    <xf numFmtId="4" fontId="14" fillId="30" borderId="10" xfId="0" applyNumberFormat="1" applyFont="1" applyFill="1" applyBorder="1" applyAlignment="1">
      <alignment horizontal="right"/>
    </xf>
    <xf numFmtId="3" fontId="14" fillId="0" borderId="10" xfId="0" applyNumberFormat="1" applyFont="1" applyBorder="1" applyAlignment="1">
      <alignment horizontal="right"/>
    </xf>
    <xf numFmtId="0" fontId="14" fillId="0" borderId="10" xfId="0" applyFont="1" applyBorder="1" applyAlignment="1">
      <alignment horizontal="right"/>
    </xf>
    <xf numFmtId="0" fontId="11" fillId="25" borderId="0" xfId="0" applyFont="1" applyFill="1" applyAlignment="1">
      <alignment horizontal="center" wrapText="1"/>
    </xf>
    <xf numFmtId="0" fontId="45" fillId="0" borderId="0" xfId="0" quotePrefix="1" applyFont="1" applyAlignment="1">
      <alignment horizontal="center"/>
    </xf>
    <xf numFmtId="0" fontId="45" fillId="0" borderId="0" xfId="0" applyFont="1" applyAlignment="1">
      <alignment horizontal="center"/>
    </xf>
    <xf numFmtId="0" fontId="11" fillId="0" borderId="41" xfId="0" applyFont="1" applyBorder="1" applyAlignment="1">
      <alignment horizontal="center" wrapText="1"/>
    </xf>
    <xf numFmtId="0" fontId="11" fillId="0" borderId="24" xfId="0" applyFont="1" applyBorder="1" applyAlignment="1">
      <alignment horizontal="center" wrapText="1"/>
    </xf>
    <xf numFmtId="0" fontId="11" fillId="0" borderId="22" xfId="0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11" fillId="0" borderId="46" xfId="0" applyFont="1" applyBorder="1" applyAlignment="1">
      <alignment horizontal="center" wrapText="1"/>
    </xf>
    <xf numFmtId="0" fontId="11" fillId="0" borderId="48" xfId="0" applyFont="1" applyBorder="1" applyAlignment="1">
      <alignment horizontal="center" wrapText="1"/>
    </xf>
    <xf numFmtId="0" fontId="11" fillId="0" borderId="21" xfId="0" applyFont="1" applyBorder="1" applyAlignment="1">
      <alignment horizontal="center"/>
    </xf>
    <xf numFmtId="0" fontId="11" fillId="0" borderId="47" xfId="0" applyFont="1" applyBorder="1" applyAlignment="1">
      <alignment horizontal="center"/>
    </xf>
    <xf numFmtId="0" fontId="17" fillId="25" borderId="0" xfId="0" applyFont="1" applyFill="1" applyAlignment="1">
      <alignment horizontal="center" wrapText="1"/>
    </xf>
    <xf numFmtId="0" fontId="11" fillId="0" borderId="10" xfId="0" applyFont="1" applyBorder="1" applyAlignment="1">
      <alignment vertical="center"/>
    </xf>
    <xf numFmtId="2" fontId="11" fillId="0" borderId="10" xfId="0" applyNumberFormat="1" applyFont="1" applyBorder="1" applyAlignment="1">
      <alignment horizontal="center" vertical="center" wrapText="1"/>
    </xf>
    <xf numFmtId="2" fontId="11" fillId="0" borderId="10" xfId="0" applyNumberFormat="1" applyFont="1" applyBorder="1" applyAlignment="1">
      <alignment vertical="center" wrapText="1"/>
    </xf>
    <xf numFmtId="0" fontId="11" fillId="28" borderId="19" xfId="0" applyFont="1" applyFill="1" applyBorder="1" applyAlignment="1">
      <alignment horizontal="left"/>
    </xf>
    <xf numFmtId="0" fontId="11" fillId="28" borderId="18" xfId="0" applyFont="1" applyFill="1" applyBorder="1" applyAlignment="1">
      <alignment horizontal="left"/>
    </xf>
    <xf numFmtId="0" fontId="11" fillId="28" borderId="17" xfId="0" applyFont="1" applyFill="1" applyBorder="1" applyAlignment="1">
      <alignment horizontal="left"/>
    </xf>
    <xf numFmtId="0" fontId="11" fillId="0" borderId="3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32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25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11" fillId="0" borderId="26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4" fontId="11" fillId="0" borderId="19" xfId="0" applyNumberFormat="1" applyFont="1" applyBorder="1" applyAlignment="1">
      <alignment horizontal="center" wrapText="1"/>
    </xf>
    <xf numFmtId="4" fontId="11" fillId="0" borderId="18" xfId="0" applyNumberFormat="1" applyFont="1" applyBorder="1" applyAlignment="1">
      <alignment horizontal="center" wrapText="1"/>
    </xf>
    <xf numFmtId="4" fontId="11" fillId="0" borderId="17" xfId="0" applyNumberFormat="1" applyFont="1" applyBorder="1" applyAlignment="1">
      <alignment horizontal="center" wrapText="1"/>
    </xf>
    <xf numFmtId="3" fontId="11" fillId="0" borderId="32" xfId="0" applyNumberFormat="1" applyFont="1" applyBorder="1" applyAlignment="1">
      <alignment horizontal="center" wrapText="1"/>
    </xf>
    <xf numFmtId="3" fontId="11" fillId="0" borderId="13" xfId="0" applyNumberFormat="1" applyFont="1" applyBorder="1" applyAlignment="1">
      <alignment horizontal="center" wrapText="1"/>
    </xf>
    <xf numFmtId="3" fontId="11" fillId="0" borderId="23" xfId="0" applyNumberFormat="1" applyFont="1" applyBorder="1" applyAlignment="1">
      <alignment horizontal="center" wrapText="1"/>
    </xf>
    <xf numFmtId="3" fontId="11" fillId="0" borderId="15" xfId="0" applyNumberFormat="1" applyFont="1" applyBorder="1" applyAlignment="1">
      <alignment horizontal="center" wrapText="1"/>
    </xf>
    <xf numFmtId="3" fontId="11" fillId="0" borderId="24" xfId="0" applyNumberFormat="1" applyFont="1" applyBorder="1" applyAlignment="1">
      <alignment horizontal="center" wrapText="1"/>
    </xf>
    <xf numFmtId="3" fontId="11" fillId="0" borderId="25" xfId="0" applyNumberFormat="1" applyFont="1" applyBorder="1" applyAlignment="1">
      <alignment horizontal="center" wrapText="1"/>
    </xf>
    <xf numFmtId="3" fontId="11" fillId="0" borderId="14" xfId="0" applyNumberFormat="1" applyFont="1" applyBorder="1" applyAlignment="1">
      <alignment horizontal="center" wrapText="1"/>
    </xf>
    <xf numFmtId="3" fontId="11" fillId="0" borderId="26" xfId="0" applyNumberFormat="1" applyFont="1" applyBorder="1" applyAlignment="1">
      <alignment horizontal="center" wrapText="1"/>
    </xf>
    <xf numFmtId="4" fontId="11" fillId="0" borderId="32" xfId="0" applyNumberFormat="1" applyFont="1" applyBorder="1" applyAlignment="1">
      <alignment horizontal="center"/>
    </xf>
    <xf numFmtId="4" fontId="11" fillId="0" borderId="13" xfId="0" applyNumberFormat="1" applyFont="1" applyBorder="1" applyAlignment="1">
      <alignment horizontal="center"/>
    </xf>
    <xf numFmtId="3" fontId="11" fillId="0" borderId="10" xfId="0" applyNumberFormat="1" applyFont="1" applyBorder="1" applyAlignment="1">
      <alignment horizontal="center" wrapText="1"/>
    </xf>
    <xf numFmtId="0" fontId="11" fillId="0" borderId="19" xfId="0" applyFont="1" applyBorder="1" applyAlignment="1">
      <alignment horizontal="left"/>
    </xf>
    <xf numFmtId="0" fontId="11" fillId="0" borderId="18" xfId="0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14" fontId="52" fillId="26" borderId="19" xfId="0" applyNumberFormat="1" applyFont="1" applyFill="1" applyBorder="1" applyAlignment="1">
      <alignment horizontal="center"/>
    </xf>
    <xf numFmtId="0" fontId="52" fillId="26" borderId="18" xfId="0" applyFont="1" applyFill="1" applyBorder="1" applyAlignment="1">
      <alignment horizontal="center"/>
    </xf>
    <xf numFmtId="0" fontId="52" fillId="26" borderId="17" xfId="0" applyFont="1" applyFill="1" applyBorder="1" applyAlignment="1">
      <alignment horizontal="center"/>
    </xf>
    <xf numFmtId="0" fontId="60" fillId="0" borderId="0" xfId="0" applyFont="1" applyAlignment="1">
      <alignment horizontal="center" wrapText="1"/>
    </xf>
    <xf numFmtId="0" fontId="52" fillId="0" borderId="10" xfId="0" applyFont="1" applyBorder="1" applyAlignment="1">
      <alignment horizontal="left" wrapText="1"/>
    </xf>
    <xf numFmtId="0" fontId="54" fillId="27" borderId="0" xfId="0" applyFont="1" applyFill="1" applyAlignment="1">
      <alignment horizontal="center"/>
    </xf>
    <xf numFmtId="0" fontId="52" fillId="0" borderId="0" xfId="0" applyFont="1" applyAlignment="1">
      <alignment horizontal="center"/>
    </xf>
    <xf numFmtId="0" fontId="54" fillId="0" borderId="10" xfId="0" applyFont="1" applyBorder="1" applyAlignment="1">
      <alignment horizontal="center" vertical="center" wrapText="1"/>
    </xf>
    <xf numFmtId="14" fontId="52" fillId="0" borderId="19" xfId="0" applyNumberFormat="1" applyFont="1" applyFill="1" applyBorder="1" applyAlignment="1">
      <alignment horizontal="center"/>
    </xf>
    <xf numFmtId="0" fontId="52" fillId="0" borderId="18" xfId="0" applyFont="1" applyFill="1" applyBorder="1" applyAlignment="1">
      <alignment horizontal="center"/>
    </xf>
    <xf numFmtId="0" fontId="52" fillId="0" borderId="17" xfId="0" applyFont="1" applyFill="1" applyBorder="1" applyAlignment="1">
      <alignment horizontal="center"/>
    </xf>
    <xf numFmtId="0" fontId="54" fillId="0" borderId="10" xfId="0" applyFont="1" applyBorder="1" applyAlignment="1">
      <alignment horizontal="center" vertical="center"/>
    </xf>
    <xf numFmtId="0" fontId="11" fillId="27" borderId="0" xfId="0" applyFont="1" applyFill="1" applyAlignment="1">
      <alignment horizontal="center"/>
    </xf>
    <xf numFmtId="0" fontId="16" fillId="0" borderId="0" xfId="0" applyFont="1" applyAlignment="1">
      <alignment horizontal="center" wrapText="1"/>
    </xf>
    <xf numFmtId="0" fontId="14" fillId="0" borderId="10" xfId="0" applyFont="1" applyBorder="1" applyAlignment="1">
      <alignment horizontal="left" wrapText="1"/>
    </xf>
    <xf numFmtId="0" fontId="14" fillId="0" borderId="19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1" fillId="0" borderId="10" xfId="0" applyFont="1" applyFill="1" applyBorder="1" applyAlignment="1">
      <alignment horizontal="center" vertical="center" wrapText="1"/>
    </xf>
    <xf numFmtId="0" fontId="14" fillId="25" borderId="0" xfId="0" applyFont="1" applyFill="1" applyAlignment="1">
      <alignment wrapText="1"/>
    </xf>
    <xf numFmtId="0" fontId="14" fillId="25" borderId="14" xfId="0" applyFont="1" applyFill="1" applyBorder="1" applyAlignment="1">
      <alignment wrapText="1"/>
    </xf>
    <xf numFmtId="0" fontId="54" fillId="27" borderId="0" xfId="0" applyFont="1" applyFill="1" applyAlignment="1">
      <alignment horizontal="center" vertical="center" wrapText="1"/>
    </xf>
    <xf numFmtId="0" fontId="52" fillId="0" borderId="0" xfId="0" applyFont="1" applyAlignment="1">
      <alignment horizontal="left" wrapText="1"/>
    </xf>
    <xf numFmtId="0" fontId="70" fillId="27" borderId="0" xfId="0" applyFont="1" applyFill="1" applyAlignment="1">
      <alignment horizontal="center"/>
    </xf>
  </cellXfs>
  <cellStyles count="7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/>
    <cellStyle name="Comma 2 2" xfId="56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10" xfId="71"/>
    <cellStyle name="Normal 10 2" xfId="39"/>
    <cellStyle name="Normal 10 2 2" xfId="57"/>
    <cellStyle name="Normal 11" xfId="72"/>
    <cellStyle name="Normal 12" xfId="73"/>
    <cellStyle name="Normal 13" xfId="74"/>
    <cellStyle name="Normal 2" xfId="40"/>
    <cellStyle name="Normal 2 2" xfId="41"/>
    <cellStyle name="Normal 2 2 2" xfId="59"/>
    <cellStyle name="Normal 2 3" xfId="42"/>
    <cellStyle name="Normal 2 3 2" xfId="60"/>
    <cellStyle name="Normal 2 4" xfId="58"/>
    <cellStyle name="Normal 2 5" xfId="69"/>
    <cellStyle name="Normal 3" xfId="43"/>
    <cellStyle name="Normal 3 2" xfId="44"/>
    <cellStyle name="Normal 3 2 2" xfId="62"/>
    <cellStyle name="Normal 3 3" xfId="61"/>
    <cellStyle name="Normal 3 4" xfId="70"/>
    <cellStyle name="Normal 4" xfId="45"/>
    <cellStyle name="Normal 4 2" xfId="63"/>
    <cellStyle name="Normal 4 3" xfId="68"/>
    <cellStyle name="Normal 5" xfId="46"/>
    <cellStyle name="Normal 5 2" xfId="54"/>
    <cellStyle name="Normal 6" xfId="55"/>
    <cellStyle name="Normal 7" xfId="65"/>
    <cellStyle name="Normal 8" xfId="66"/>
    <cellStyle name="Normal 9" xfId="67"/>
    <cellStyle name="Normal_OBRAZCI FOND 1-12-2010" xfId="47"/>
    <cellStyle name="Normal_Sheet3" xfId="48"/>
    <cellStyle name="Note" xfId="49" builtinId="10" customBuiltin="1"/>
    <cellStyle name="Note 2" xfId="64"/>
    <cellStyle name="Output" xfId="50" builtinId="21" customBuiltin="1"/>
    <cellStyle name="Percent" xfId="75" builtinId="5"/>
    <cellStyle name="Title" xfId="51" builtinId="15" customBuiltin="1"/>
    <cellStyle name="Total" xfId="52" builtinId="25" customBuiltin="1"/>
    <cellStyle name="Warning Text" xfId="5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ilium-dzu.ba/" TargetMode="External"/><Relationship Id="rId2" Type="http://schemas.openxmlformats.org/officeDocument/2006/relationships/hyperlink" Target="mailto:invest.bih@smeinvest.ba" TargetMode="External"/><Relationship Id="rId1" Type="http://schemas.openxmlformats.org/officeDocument/2006/relationships/hyperlink" Target="mailto:fortunafond@lilium-dzu.b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smeinvest.b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U47"/>
  <sheetViews>
    <sheetView zoomScaleNormal="100" workbookViewId="0">
      <selection activeCell="F19" sqref="F19"/>
    </sheetView>
  </sheetViews>
  <sheetFormatPr defaultRowHeight="12.75"/>
  <cols>
    <col min="1" max="1" width="49.85546875" style="1" bestFit="1" customWidth="1"/>
    <col min="2" max="2" width="45.85546875" style="1" customWidth="1"/>
    <col min="3" max="3" width="34" style="1" customWidth="1"/>
    <col min="4" max="256" width="9.140625" style="1"/>
    <col min="257" max="257" width="49.85546875" style="1" bestFit="1" customWidth="1"/>
    <col min="258" max="258" width="27.140625" style="1" customWidth="1"/>
    <col min="259" max="259" width="48.140625" style="1" bestFit="1" customWidth="1"/>
    <col min="260" max="400" width="9.140625" style="1"/>
    <col min="401" max="401" width="49.85546875" style="1" bestFit="1" customWidth="1"/>
    <col min="402" max="402" width="27.140625" style="1" customWidth="1"/>
    <col min="403" max="403" width="48.140625" style="1" bestFit="1" customWidth="1"/>
    <col min="404" max="656" width="9.140625" style="1"/>
    <col min="657" max="657" width="49.85546875" style="1" bestFit="1" customWidth="1"/>
    <col min="658" max="658" width="27.140625" style="1" customWidth="1"/>
    <col min="659" max="659" width="48.140625" style="1" bestFit="1" customWidth="1"/>
    <col min="660" max="912" width="9.140625" style="1"/>
    <col min="913" max="913" width="49.85546875" style="1" bestFit="1" customWidth="1"/>
    <col min="914" max="914" width="27.140625" style="1" customWidth="1"/>
    <col min="915" max="915" width="48.140625" style="1" bestFit="1" customWidth="1"/>
    <col min="916" max="1168" width="9.140625" style="1"/>
    <col min="1169" max="1169" width="49.85546875" style="1" bestFit="1" customWidth="1"/>
    <col min="1170" max="1170" width="27.140625" style="1" customWidth="1"/>
    <col min="1171" max="1171" width="48.140625" style="1" bestFit="1" customWidth="1"/>
    <col min="1172" max="1424" width="9.140625" style="1"/>
    <col min="1425" max="1425" width="49.85546875" style="1" bestFit="1" customWidth="1"/>
    <col min="1426" max="1426" width="27.140625" style="1" customWidth="1"/>
    <col min="1427" max="1427" width="48.140625" style="1" bestFit="1" customWidth="1"/>
    <col min="1428" max="1680" width="9.140625" style="1"/>
    <col min="1681" max="1681" width="49.85546875" style="1" bestFit="1" customWidth="1"/>
    <col min="1682" max="1682" width="27.140625" style="1" customWidth="1"/>
    <col min="1683" max="1683" width="48.140625" style="1" bestFit="1" customWidth="1"/>
    <col min="1684" max="1936" width="9.140625" style="1"/>
    <col min="1937" max="1937" width="49.85546875" style="1" bestFit="1" customWidth="1"/>
    <col min="1938" max="1938" width="27.140625" style="1" customWidth="1"/>
    <col min="1939" max="1939" width="48.140625" style="1" bestFit="1" customWidth="1"/>
    <col min="1940" max="2192" width="9.140625" style="1"/>
    <col min="2193" max="2193" width="49.85546875" style="1" bestFit="1" customWidth="1"/>
    <col min="2194" max="2194" width="27.140625" style="1" customWidth="1"/>
    <col min="2195" max="2195" width="48.140625" style="1" bestFit="1" customWidth="1"/>
    <col min="2196" max="2448" width="9.140625" style="1"/>
    <col min="2449" max="2449" width="49.85546875" style="1" bestFit="1" customWidth="1"/>
    <col min="2450" max="2450" width="27.140625" style="1" customWidth="1"/>
    <col min="2451" max="2451" width="48.140625" style="1" bestFit="1" customWidth="1"/>
    <col min="2452" max="2704" width="9.140625" style="1"/>
    <col min="2705" max="2705" width="49.85546875" style="1" bestFit="1" customWidth="1"/>
    <col min="2706" max="2706" width="27.140625" style="1" customWidth="1"/>
    <col min="2707" max="2707" width="48.140625" style="1" bestFit="1" customWidth="1"/>
    <col min="2708" max="2960" width="9.140625" style="1"/>
    <col min="2961" max="2961" width="49.85546875" style="1" bestFit="1" customWidth="1"/>
    <col min="2962" max="2962" width="27.140625" style="1" customWidth="1"/>
    <col min="2963" max="2963" width="48.140625" style="1" bestFit="1" customWidth="1"/>
    <col min="2964" max="3216" width="9.140625" style="1"/>
    <col min="3217" max="3217" width="49.85546875" style="1" bestFit="1" customWidth="1"/>
    <col min="3218" max="3218" width="27.140625" style="1" customWidth="1"/>
    <col min="3219" max="3219" width="48.140625" style="1" bestFit="1" customWidth="1"/>
    <col min="3220" max="3472" width="9.140625" style="1"/>
    <col min="3473" max="3473" width="49.85546875" style="1" bestFit="1" customWidth="1"/>
    <col min="3474" max="3474" width="27.140625" style="1" customWidth="1"/>
    <col min="3475" max="3475" width="48.140625" style="1" bestFit="1" customWidth="1"/>
    <col min="3476" max="3728" width="9.140625" style="1"/>
    <col min="3729" max="3729" width="49.85546875" style="1" bestFit="1" customWidth="1"/>
    <col min="3730" max="3730" width="27.140625" style="1" customWidth="1"/>
    <col min="3731" max="3731" width="48.140625" style="1" bestFit="1" customWidth="1"/>
    <col min="3732" max="3984" width="9.140625" style="1"/>
    <col min="3985" max="3985" width="49.85546875" style="1" bestFit="1" customWidth="1"/>
    <col min="3986" max="3986" width="27.140625" style="1" customWidth="1"/>
    <col min="3987" max="3987" width="48.140625" style="1" bestFit="1" customWidth="1"/>
    <col min="3988" max="4240" width="9.140625" style="1"/>
    <col min="4241" max="4241" width="49.85546875" style="1" bestFit="1" customWidth="1"/>
    <col min="4242" max="4242" width="27.140625" style="1" customWidth="1"/>
    <col min="4243" max="4243" width="48.140625" style="1" bestFit="1" customWidth="1"/>
    <col min="4244" max="4496" width="9.140625" style="1"/>
    <col min="4497" max="4497" width="49.85546875" style="1" bestFit="1" customWidth="1"/>
    <col min="4498" max="4498" width="27.140625" style="1" customWidth="1"/>
    <col min="4499" max="4499" width="48.140625" style="1" bestFit="1" customWidth="1"/>
    <col min="4500" max="4752" width="9.140625" style="1"/>
    <col min="4753" max="4753" width="49.85546875" style="1" bestFit="1" customWidth="1"/>
    <col min="4754" max="4754" width="27.140625" style="1" customWidth="1"/>
    <col min="4755" max="4755" width="48.140625" style="1" bestFit="1" customWidth="1"/>
    <col min="4756" max="5008" width="9.140625" style="1"/>
    <col min="5009" max="5009" width="49.85546875" style="1" bestFit="1" customWidth="1"/>
    <col min="5010" max="5010" width="27.140625" style="1" customWidth="1"/>
    <col min="5011" max="5011" width="48.140625" style="1" bestFit="1" customWidth="1"/>
    <col min="5012" max="5264" width="9.140625" style="1"/>
    <col min="5265" max="5265" width="49.85546875" style="1" bestFit="1" customWidth="1"/>
    <col min="5266" max="5266" width="27.140625" style="1" customWidth="1"/>
    <col min="5267" max="5267" width="48.140625" style="1" bestFit="1" customWidth="1"/>
    <col min="5268" max="5520" width="9.140625" style="1"/>
    <col min="5521" max="5521" width="49.85546875" style="1" bestFit="1" customWidth="1"/>
    <col min="5522" max="5522" width="27.140625" style="1" customWidth="1"/>
    <col min="5523" max="5523" width="48.140625" style="1" bestFit="1" customWidth="1"/>
    <col min="5524" max="5776" width="9.140625" style="1"/>
    <col min="5777" max="5777" width="49.85546875" style="1" bestFit="1" customWidth="1"/>
    <col min="5778" max="5778" width="27.140625" style="1" customWidth="1"/>
    <col min="5779" max="5779" width="48.140625" style="1" bestFit="1" customWidth="1"/>
    <col min="5780" max="6032" width="9.140625" style="1"/>
    <col min="6033" max="6033" width="49.85546875" style="1" bestFit="1" customWidth="1"/>
    <col min="6034" max="6034" width="27.140625" style="1" customWidth="1"/>
    <col min="6035" max="6035" width="48.140625" style="1" bestFit="1" customWidth="1"/>
    <col min="6036" max="6288" width="9.140625" style="1"/>
    <col min="6289" max="6289" width="49.85546875" style="1" bestFit="1" customWidth="1"/>
    <col min="6290" max="6290" width="27.140625" style="1" customWidth="1"/>
    <col min="6291" max="6291" width="48.140625" style="1" bestFit="1" customWidth="1"/>
    <col min="6292" max="6544" width="9.140625" style="1"/>
    <col min="6545" max="6545" width="49.85546875" style="1" bestFit="1" customWidth="1"/>
    <col min="6546" max="6546" width="27.140625" style="1" customWidth="1"/>
    <col min="6547" max="6547" width="48.140625" style="1" bestFit="1" customWidth="1"/>
    <col min="6548" max="6800" width="9.140625" style="1"/>
    <col min="6801" max="6801" width="49.85546875" style="1" bestFit="1" customWidth="1"/>
    <col min="6802" max="6802" width="27.140625" style="1" customWidth="1"/>
    <col min="6803" max="6803" width="48.140625" style="1" bestFit="1" customWidth="1"/>
    <col min="6804" max="7056" width="9.140625" style="1"/>
    <col min="7057" max="7057" width="49.85546875" style="1" bestFit="1" customWidth="1"/>
    <col min="7058" max="7058" width="27.140625" style="1" customWidth="1"/>
    <col min="7059" max="7059" width="48.140625" style="1" bestFit="1" customWidth="1"/>
    <col min="7060" max="7312" width="9.140625" style="1"/>
    <col min="7313" max="7313" width="49.85546875" style="1" bestFit="1" customWidth="1"/>
    <col min="7314" max="7314" width="27.140625" style="1" customWidth="1"/>
    <col min="7315" max="7315" width="48.140625" style="1" bestFit="1" customWidth="1"/>
    <col min="7316" max="7568" width="9.140625" style="1"/>
    <col min="7569" max="7569" width="49.85546875" style="1" bestFit="1" customWidth="1"/>
    <col min="7570" max="7570" width="27.140625" style="1" customWidth="1"/>
    <col min="7571" max="7571" width="48.140625" style="1" bestFit="1" customWidth="1"/>
    <col min="7572" max="7824" width="9.140625" style="1"/>
    <col min="7825" max="7825" width="49.85546875" style="1" bestFit="1" customWidth="1"/>
    <col min="7826" max="7826" width="27.140625" style="1" customWidth="1"/>
    <col min="7827" max="7827" width="48.140625" style="1" bestFit="1" customWidth="1"/>
    <col min="7828" max="8080" width="9.140625" style="1"/>
    <col min="8081" max="8081" width="49.85546875" style="1" bestFit="1" customWidth="1"/>
    <col min="8082" max="8082" width="27.140625" style="1" customWidth="1"/>
    <col min="8083" max="8083" width="48.140625" style="1" bestFit="1" customWidth="1"/>
    <col min="8084" max="8336" width="9.140625" style="1"/>
    <col min="8337" max="8337" width="49.85546875" style="1" bestFit="1" customWidth="1"/>
    <col min="8338" max="8338" width="27.140625" style="1" customWidth="1"/>
    <col min="8339" max="8339" width="48.140625" style="1" bestFit="1" customWidth="1"/>
    <col min="8340" max="8592" width="9.140625" style="1"/>
    <col min="8593" max="8593" width="49.85546875" style="1" bestFit="1" customWidth="1"/>
    <col min="8594" max="8594" width="27.140625" style="1" customWidth="1"/>
    <col min="8595" max="8595" width="48.140625" style="1" bestFit="1" customWidth="1"/>
    <col min="8596" max="8848" width="9.140625" style="1"/>
    <col min="8849" max="8849" width="49.85546875" style="1" bestFit="1" customWidth="1"/>
    <col min="8850" max="8850" width="27.140625" style="1" customWidth="1"/>
    <col min="8851" max="8851" width="48.140625" style="1" bestFit="1" customWidth="1"/>
    <col min="8852" max="9104" width="9.140625" style="1"/>
    <col min="9105" max="9105" width="49.85546875" style="1" bestFit="1" customWidth="1"/>
    <col min="9106" max="9106" width="27.140625" style="1" customWidth="1"/>
    <col min="9107" max="9107" width="48.140625" style="1" bestFit="1" customWidth="1"/>
    <col min="9108" max="9360" width="9.140625" style="1"/>
    <col min="9361" max="9361" width="49.85546875" style="1" bestFit="1" customWidth="1"/>
    <col min="9362" max="9362" width="27.140625" style="1" customWidth="1"/>
    <col min="9363" max="9363" width="48.140625" style="1" bestFit="1" customWidth="1"/>
    <col min="9364" max="9616" width="9.140625" style="1"/>
    <col min="9617" max="9617" width="49.85546875" style="1" bestFit="1" customWidth="1"/>
    <col min="9618" max="9618" width="27.140625" style="1" customWidth="1"/>
    <col min="9619" max="9619" width="48.140625" style="1" bestFit="1" customWidth="1"/>
    <col min="9620" max="9872" width="9.140625" style="1"/>
    <col min="9873" max="9873" width="49.85546875" style="1" bestFit="1" customWidth="1"/>
    <col min="9874" max="9874" width="27.140625" style="1" customWidth="1"/>
    <col min="9875" max="9875" width="48.140625" style="1" bestFit="1" customWidth="1"/>
    <col min="9876" max="10128" width="9.140625" style="1"/>
    <col min="10129" max="10129" width="49.85546875" style="1" bestFit="1" customWidth="1"/>
    <col min="10130" max="10130" width="27.140625" style="1" customWidth="1"/>
    <col min="10131" max="10131" width="48.140625" style="1" bestFit="1" customWidth="1"/>
    <col min="10132" max="10384" width="9.140625" style="1"/>
    <col min="10385" max="10385" width="49.85546875" style="1" bestFit="1" customWidth="1"/>
    <col min="10386" max="10386" width="27.140625" style="1" customWidth="1"/>
    <col min="10387" max="10387" width="48.140625" style="1" bestFit="1" customWidth="1"/>
    <col min="10388" max="10640" width="9.140625" style="1"/>
    <col min="10641" max="10641" width="49.85546875" style="1" bestFit="1" customWidth="1"/>
    <col min="10642" max="10642" width="27.140625" style="1" customWidth="1"/>
    <col min="10643" max="10643" width="48.140625" style="1" bestFit="1" customWidth="1"/>
    <col min="10644" max="10896" width="9.140625" style="1"/>
    <col min="10897" max="10897" width="49.85546875" style="1" bestFit="1" customWidth="1"/>
    <col min="10898" max="10898" width="27.140625" style="1" customWidth="1"/>
    <col min="10899" max="10899" width="48.140625" style="1" bestFit="1" customWidth="1"/>
    <col min="10900" max="11152" width="9.140625" style="1"/>
    <col min="11153" max="11153" width="49.85546875" style="1" bestFit="1" customWidth="1"/>
    <col min="11154" max="11154" width="27.140625" style="1" customWidth="1"/>
    <col min="11155" max="11155" width="48.140625" style="1" bestFit="1" customWidth="1"/>
    <col min="11156" max="11408" width="9.140625" style="1"/>
    <col min="11409" max="11409" width="49.85546875" style="1" bestFit="1" customWidth="1"/>
    <col min="11410" max="11410" width="27.140625" style="1" customWidth="1"/>
    <col min="11411" max="11411" width="48.140625" style="1" bestFit="1" customWidth="1"/>
    <col min="11412" max="11664" width="9.140625" style="1"/>
    <col min="11665" max="11665" width="49.85546875" style="1" bestFit="1" customWidth="1"/>
    <col min="11666" max="11666" width="27.140625" style="1" customWidth="1"/>
    <col min="11667" max="11667" width="48.140625" style="1" bestFit="1" customWidth="1"/>
    <col min="11668" max="11920" width="9.140625" style="1"/>
    <col min="11921" max="11921" width="49.85546875" style="1" bestFit="1" customWidth="1"/>
    <col min="11922" max="11922" width="27.140625" style="1" customWidth="1"/>
    <col min="11923" max="11923" width="48.140625" style="1" bestFit="1" customWidth="1"/>
    <col min="11924" max="12176" width="9.140625" style="1"/>
    <col min="12177" max="12177" width="49.85546875" style="1" bestFit="1" customWidth="1"/>
    <col min="12178" max="12178" width="27.140625" style="1" customWidth="1"/>
    <col min="12179" max="12179" width="48.140625" style="1" bestFit="1" customWidth="1"/>
    <col min="12180" max="12432" width="9.140625" style="1"/>
    <col min="12433" max="12433" width="49.85546875" style="1" bestFit="1" customWidth="1"/>
    <col min="12434" max="12434" width="27.140625" style="1" customWidth="1"/>
    <col min="12435" max="12435" width="48.140625" style="1" bestFit="1" customWidth="1"/>
    <col min="12436" max="12688" width="9.140625" style="1"/>
    <col min="12689" max="12689" width="49.85546875" style="1" bestFit="1" customWidth="1"/>
    <col min="12690" max="12690" width="27.140625" style="1" customWidth="1"/>
    <col min="12691" max="12691" width="48.140625" style="1" bestFit="1" customWidth="1"/>
    <col min="12692" max="12944" width="9.140625" style="1"/>
    <col min="12945" max="12945" width="49.85546875" style="1" bestFit="1" customWidth="1"/>
    <col min="12946" max="12946" width="27.140625" style="1" customWidth="1"/>
    <col min="12947" max="12947" width="48.140625" style="1" bestFit="1" customWidth="1"/>
    <col min="12948" max="13200" width="9.140625" style="1"/>
    <col min="13201" max="13201" width="49.85546875" style="1" bestFit="1" customWidth="1"/>
    <col min="13202" max="13202" width="27.140625" style="1" customWidth="1"/>
    <col min="13203" max="13203" width="48.140625" style="1" bestFit="1" customWidth="1"/>
    <col min="13204" max="13456" width="9.140625" style="1"/>
    <col min="13457" max="13457" width="49.85546875" style="1" bestFit="1" customWidth="1"/>
    <col min="13458" max="13458" width="27.140625" style="1" customWidth="1"/>
    <col min="13459" max="13459" width="48.140625" style="1" bestFit="1" customWidth="1"/>
    <col min="13460" max="13712" width="9.140625" style="1"/>
    <col min="13713" max="13713" width="49.85546875" style="1" bestFit="1" customWidth="1"/>
    <col min="13714" max="13714" width="27.140625" style="1" customWidth="1"/>
    <col min="13715" max="13715" width="48.140625" style="1" bestFit="1" customWidth="1"/>
    <col min="13716" max="13968" width="9.140625" style="1"/>
    <col min="13969" max="13969" width="49.85546875" style="1" bestFit="1" customWidth="1"/>
    <col min="13970" max="13970" width="27.140625" style="1" customWidth="1"/>
    <col min="13971" max="13971" width="48.140625" style="1" bestFit="1" customWidth="1"/>
    <col min="13972" max="14224" width="9.140625" style="1"/>
    <col min="14225" max="14225" width="49.85546875" style="1" bestFit="1" customWidth="1"/>
    <col min="14226" max="14226" width="27.140625" style="1" customWidth="1"/>
    <col min="14227" max="14227" width="48.140625" style="1" bestFit="1" customWidth="1"/>
    <col min="14228" max="14480" width="9.140625" style="1"/>
    <col min="14481" max="14481" width="49.85546875" style="1" bestFit="1" customWidth="1"/>
    <col min="14482" max="14482" width="27.140625" style="1" customWidth="1"/>
    <col min="14483" max="14483" width="48.140625" style="1" bestFit="1" customWidth="1"/>
    <col min="14484" max="14736" width="9.140625" style="1"/>
    <col min="14737" max="14737" width="49.85546875" style="1" bestFit="1" customWidth="1"/>
    <col min="14738" max="14738" width="27.140625" style="1" customWidth="1"/>
    <col min="14739" max="14739" width="48.140625" style="1" bestFit="1" customWidth="1"/>
    <col min="14740" max="14992" width="9.140625" style="1"/>
    <col min="14993" max="14993" width="49.85546875" style="1" bestFit="1" customWidth="1"/>
    <col min="14994" max="14994" width="27.140625" style="1" customWidth="1"/>
    <col min="14995" max="14995" width="48.140625" style="1" bestFit="1" customWidth="1"/>
    <col min="14996" max="15248" width="9.140625" style="1"/>
    <col min="15249" max="15249" width="49.85546875" style="1" bestFit="1" customWidth="1"/>
    <col min="15250" max="15250" width="27.140625" style="1" customWidth="1"/>
    <col min="15251" max="15251" width="48.140625" style="1" bestFit="1" customWidth="1"/>
    <col min="15252" max="15504" width="9.140625" style="1"/>
    <col min="15505" max="15505" width="49.85546875" style="1" bestFit="1" customWidth="1"/>
    <col min="15506" max="15506" width="27.140625" style="1" customWidth="1"/>
    <col min="15507" max="15507" width="48.140625" style="1" bestFit="1" customWidth="1"/>
    <col min="15508" max="15760" width="9.140625" style="1"/>
    <col min="15761" max="15761" width="49.85546875" style="1" bestFit="1" customWidth="1"/>
    <col min="15762" max="15762" width="27.140625" style="1" customWidth="1"/>
    <col min="15763" max="15763" width="48.140625" style="1" bestFit="1" customWidth="1"/>
    <col min="15764" max="16016" width="9.140625" style="1"/>
    <col min="16017" max="16017" width="49.85546875" style="1" bestFit="1" customWidth="1"/>
    <col min="16018" max="16018" width="27.140625" style="1" customWidth="1"/>
    <col min="16019" max="16019" width="48.140625" style="1" bestFit="1" customWidth="1"/>
    <col min="16020" max="16384" width="9.140625" style="1"/>
  </cols>
  <sheetData>
    <row r="1" spans="1:3">
      <c r="C1" s="111" t="s">
        <v>296</v>
      </c>
    </row>
    <row r="2" spans="1:3" ht="12.75" customHeight="1">
      <c r="A2" s="378" t="s">
        <v>457</v>
      </c>
      <c r="B2" s="379"/>
      <c r="C2" s="379"/>
    </row>
    <row r="3" spans="1:3">
      <c r="A3" s="330"/>
      <c r="B3" s="9"/>
      <c r="C3" s="9"/>
    </row>
    <row r="4" spans="1:3">
      <c r="A4" s="331" t="s">
        <v>67</v>
      </c>
      <c r="B4" s="332" t="s">
        <v>33</v>
      </c>
      <c r="C4" s="332" t="s">
        <v>34</v>
      </c>
    </row>
    <row r="5" spans="1:3">
      <c r="A5" s="333" t="s">
        <v>35</v>
      </c>
      <c r="B5" s="333"/>
      <c r="C5" s="333"/>
    </row>
    <row r="6" spans="1:3" ht="63.75">
      <c r="A6" s="3" t="s">
        <v>37</v>
      </c>
      <c r="B6" s="3" t="s">
        <v>313</v>
      </c>
      <c r="C6" s="4"/>
    </row>
    <row r="7" spans="1:3">
      <c r="A7" s="3" t="s">
        <v>38</v>
      </c>
      <c r="B7" s="3" t="s">
        <v>307</v>
      </c>
      <c r="C7" s="4"/>
    </row>
    <row r="8" spans="1:3">
      <c r="A8" s="3" t="s">
        <v>39</v>
      </c>
      <c r="B8" s="33" t="s">
        <v>312</v>
      </c>
      <c r="C8" s="4"/>
    </row>
    <row r="9" spans="1:3">
      <c r="A9" s="3" t="s">
        <v>36</v>
      </c>
      <c r="B9" s="34" t="s">
        <v>311</v>
      </c>
      <c r="C9" s="4"/>
    </row>
    <row r="10" spans="1:3">
      <c r="A10" s="3" t="s">
        <v>40</v>
      </c>
      <c r="B10" s="3" t="s">
        <v>84</v>
      </c>
      <c r="C10" s="4"/>
    </row>
    <row r="11" spans="1:3">
      <c r="A11" s="3" t="s">
        <v>44</v>
      </c>
      <c r="B11" s="3" t="s">
        <v>310</v>
      </c>
      <c r="C11" s="4"/>
    </row>
    <row r="12" spans="1:3">
      <c r="A12" s="3" t="s">
        <v>314</v>
      </c>
      <c r="B12" s="3" t="s">
        <v>391</v>
      </c>
    </row>
    <row r="13" spans="1:3" ht="51">
      <c r="A13" s="3" t="s">
        <v>41</v>
      </c>
      <c r="B13" s="3" t="s">
        <v>461</v>
      </c>
      <c r="C13" s="4"/>
    </row>
    <row r="14" spans="1:3">
      <c r="A14" s="3" t="s">
        <v>315</v>
      </c>
      <c r="B14" s="3" t="s">
        <v>458</v>
      </c>
    </row>
    <row r="15" spans="1:3" ht="51">
      <c r="A15" s="3" t="s">
        <v>42</v>
      </c>
      <c r="B15" s="3" t="s">
        <v>462</v>
      </c>
      <c r="C15" s="4"/>
    </row>
    <row r="16" spans="1:3">
      <c r="A16" s="3" t="s">
        <v>316</v>
      </c>
      <c r="B16" s="3" t="s">
        <v>458</v>
      </c>
      <c r="C16" s="4"/>
    </row>
    <row r="17" spans="1:11">
      <c r="A17" s="3" t="s">
        <v>317</v>
      </c>
      <c r="B17" s="3" t="s">
        <v>309</v>
      </c>
      <c r="C17" s="4"/>
    </row>
    <row r="18" spans="1:11" ht="25.5">
      <c r="A18" s="3" t="s">
        <v>318</v>
      </c>
      <c r="B18" s="3" t="s">
        <v>459</v>
      </c>
      <c r="G18" s="242"/>
    </row>
    <row r="19" spans="1:11" ht="25.5">
      <c r="A19" s="3" t="s">
        <v>319</v>
      </c>
      <c r="B19" s="3" t="s">
        <v>463</v>
      </c>
      <c r="C19" s="4"/>
    </row>
    <row r="20" spans="1:11">
      <c r="A20" s="4" t="s">
        <v>43</v>
      </c>
      <c r="B20" s="3"/>
      <c r="C20" s="4"/>
    </row>
    <row r="21" spans="1:11" ht="38.25">
      <c r="A21" s="3" t="s">
        <v>37</v>
      </c>
      <c r="B21" s="335" t="s">
        <v>308</v>
      </c>
      <c r="C21" s="4"/>
    </row>
    <row r="22" spans="1:11">
      <c r="A22" s="3" t="s">
        <v>38</v>
      </c>
      <c r="B22" s="35" t="s">
        <v>307</v>
      </c>
      <c r="C22" s="4"/>
    </row>
    <row r="23" spans="1:11">
      <c r="A23" s="3" t="s">
        <v>39</v>
      </c>
      <c r="B23" s="33" t="s">
        <v>306</v>
      </c>
      <c r="C23" s="4"/>
    </row>
    <row r="24" spans="1:11">
      <c r="A24" s="3" t="s">
        <v>36</v>
      </c>
      <c r="B24" s="34" t="s">
        <v>305</v>
      </c>
      <c r="C24" s="4"/>
    </row>
    <row r="25" spans="1:11" ht="25.5">
      <c r="A25" s="3" t="s">
        <v>320</v>
      </c>
      <c r="B25" s="3" t="s">
        <v>304</v>
      </c>
      <c r="C25" s="4"/>
    </row>
    <row r="26" spans="1:11" ht="25.5">
      <c r="A26" s="3" t="s">
        <v>321</v>
      </c>
      <c r="B26" s="3" t="s">
        <v>303</v>
      </c>
      <c r="C26" s="4"/>
    </row>
    <row r="27" spans="1:11">
      <c r="A27" s="3" t="s">
        <v>322</v>
      </c>
      <c r="B27" s="233" t="s">
        <v>451</v>
      </c>
      <c r="C27" s="4"/>
    </row>
    <row r="28" spans="1:11">
      <c r="A28" s="3" t="s">
        <v>323</v>
      </c>
      <c r="B28" s="233" t="s">
        <v>447</v>
      </c>
      <c r="C28" s="4"/>
    </row>
    <row r="29" spans="1:11" ht="38.25">
      <c r="A29" s="3" t="s">
        <v>324</v>
      </c>
      <c r="B29" s="233" t="s">
        <v>437</v>
      </c>
      <c r="C29" s="4"/>
    </row>
    <row r="30" spans="1:11" ht="25.5">
      <c r="A30" s="3" t="s">
        <v>392</v>
      </c>
      <c r="B30" s="3" t="s">
        <v>439</v>
      </c>
      <c r="C30" s="4"/>
      <c r="J30" s="76"/>
      <c r="K30" s="76"/>
    </row>
    <row r="31" spans="1:11">
      <c r="A31" s="3" t="s">
        <v>325</v>
      </c>
      <c r="B31" s="3" t="s">
        <v>464</v>
      </c>
      <c r="C31" s="4"/>
      <c r="J31" s="76"/>
      <c r="K31" s="76"/>
    </row>
    <row r="32" spans="1:11" ht="25.5">
      <c r="A32" s="3" t="s">
        <v>326</v>
      </c>
      <c r="B32" s="3" t="s">
        <v>465</v>
      </c>
      <c r="C32" s="4"/>
      <c r="J32" s="76"/>
      <c r="K32" s="76"/>
    </row>
    <row r="33" spans="1:229">
      <c r="A33" s="3" t="s">
        <v>297</v>
      </c>
      <c r="B33" s="3" t="s">
        <v>390</v>
      </c>
      <c r="C33" s="4"/>
      <c r="J33" s="76"/>
      <c r="K33" s="76"/>
    </row>
    <row r="34" spans="1:229" ht="25.5">
      <c r="A34" s="3" t="s">
        <v>327</v>
      </c>
      <c r="B34" s="3" t="s">
        <v>466</v>
      </c>
      <c r="C34" s="4"/>
      <c r="J34" s="76"/>
      <c r="K34" s="76"/>
    </row>
    <row r="35" spans="1:229" ht="25.5">
      <c r="A35" s="3" t="s">
        <v>224</v>
      </c>
      <c r="B35" s="3" t="s">
        <v>463</v>
      </c>
      <c r="C35" s="4"/>
      <c r="J35" s="76"/>
      <c r="K35" s="76"/>
    </row>
    <row r="36" spans="1:229">
      <c r="J36" s="76"/>
      <c r="K36" s="76"/>
    </row>
    <row r="37" spans="1:229">
      <c r="J37" s="76"/>
      <c r="K37" s="76"/>
    </row>
    <row r="38" spans="1:229">
      <c r="A38" s="334" t="s">
        <v>460</v>
      </c>
      <c r="J38" s="76"/>
      <c r="K38" s="76"/>
    </row>
    <row r="39" spans="1:229" s="24" customFormat="1">
      <c r="A39" s="252" t="s">
        <v>228</v>
      </c>
      <c r="B39" s="1"/>
      <c r="C39" s="1" t="s">
        <v>173</v>
      </c>
      <c r="D39" s="76"/>
      <c r="E39" s="76"/>
      <c r="F39" s="76"/>
      <c r="G39" s="76"/>
      <c r="H39" s="76"/>
      <c r="I39" s="76"/>
      <c r="J39" s="76"/>
      <c r="K39" s="67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</row>
    <row r="40" spans="1:229" s="24" customFormat="1">
      <c r="A40" s="1" t="s">
        <v>438</v>
      </c>
      <c r="B40" s="1"/>
      <c r="C40" s="1" t="s">
        <v>364</v>
      </c>
      <c r="D40" s="76"/>
      <c r="E40" s="76"/>
      <c r="F40" s="76"/>
      <c r="G40" s="76"/>
      <c r="H40" s="76"/>
      <c r="I40" s="76"/>
      <c r="J40" s="76"/>
      <c r="K40" s="67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</row>
    <row r="41" spans="1:229" s="24" customFormat="1">
      <c r="A41" s="1"/>
      <c r="B41" s="1"/>
      <c r="C41" s="1"/>
      <c r="D41" s="76"/>
      <c r="E41" s="76"/>
      <c r="F41" s="76"/>
      <c r="G41" s="76"/>
      <c r="H41" s="76"/>
      <c r="I41" s="76"/>
      <c r="J41" s="76"/>
      <c r="K41" s="67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</row>
    <row r="42" spans="1:229">
      <c r="J42" s="76"/>
      <c r="K42" s="76"/>
    </row>
    <row r="43" spans="1:229">
      <c r="J43" s="76"/>
      <c r="K43" s="76"/>
    </row>
    <row r="44" spans="1:229">
      <c r="J44" s="76"/>
      <c r="K44" s="76"/>
    </row>
    <row r="45" spans="1:229">
      <c r="J45" s="76"/>
      <c r="K45" s="76"/>
    </row>
    <row r="46" spans="1:229">
      <c r="J46" s="76"/>
      <c r="K46" s="76"/>
    </row>
    <row r="47" spans="1:229">
      <c r="J47" s="76"/>
      <c r="K47" s="76"/>
    </row>
  </sheetData>
  <mergeCells count="1">
    <mergeCell ref="A2:C2"/>
  </mergeCells>
  <phoneticPr fontId="12" type="noConversion"/>
  <hyperlinks>
    <hyperlink ref="B8" r:id="rId1"/>
    <hyperlink ref="B23" r:id="rId2" display="invest.bih@smeinvest.ba"/>
    <hyperlink ref="B9" r:id="rId3"/>
    <hyperlink ref="B24" r:id="rId4" display="https://www.smeinvest.ba"/>
  </hyperlinks>
  <printOptions horizontalCentered="1"/>
  <pageMargins left="0.39370078740157483" right="0.39370078740157483" top="0.78740157480314965" bottom="0.78740157480314965" header="0.51181102362204722" footer="0.51181102362204722"/>
  <pageSetup scale="77" fitToHeight="0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Z463"/>
  <sheetViews>
    <sheetView topLeftCell="A100" zoomScale="80" zoomScaleNormal="80" workbookViewId="0">
      <selection activeCell="B140" sqref="B140"/>
    </sheetView>
  </sheetViews>
  <sheetFormatPr defaultRowHeight="12.75"/>
  <cols>
    <col min="1" max="1" width="5.28515625" style="24" customWidth="1"/>
    <col min="2" max="2" width="80" style="53" customWidth="1"/>
    <col min="3" max="3" width="12.42578125" style="24" customWidth="1"/>
    <col min="4" max="4" width="14.7109375" style="24" customWidth="1"/>
    <col min="5" max="5" width="14" style="24" customWidth="1"/>
    <col min="6" max="6" width="14.42578125" style="25" customWidth="1"/>
    <col min="7" max="7" width="17.5703125" style="24" customWidth="1"/>
    <col min="8" max="8" width="15.42578125" style="24" customWidth="1"/>
    <col min="9" max="9" width="17.7109375" style="22" customWidth="1"/>
    <col min="10" max="10" width="15.28515625" style="24" customWidth="1"/>
    <col min="11" max="11" width="14.5703125" style="94" customWidth="1"/>
    <col min="12" max="12" width="22" style="24" customWidth="1"/>
    <col min="13" max="13" width="22" style="22" customWidth="1"/>
    <col min="14" max="14" width="20.42578125" style="24" customWidth="1"/>
    <col min="15" max="15" width="23.28515625" style="2" customWidth="1"/>
    <col min="16" max="16" width="5.5703125" style="2" customWidth="1"/>
    <col min="17" max="29" width="9.140625" style="2"/>
    <col min="30" max="16384" width="9.140625" style="24"/>
  </cols>
  <sheetData>
    <row r="1" spans="1:48" ht="12.75" customHeight="1">
      <c r="A1" s="5"/>
      <c r="B1" s="5" t="s">
        <v>24</v>
      </c>
      <c r="C1" s="62"/>
      <c r="D1" s="63" t="s">
        <v>88</v>
      </c>
      <c r="E1" s="62"/>
      <c r="F1" s="64"/>
      <c r="G1" s="62"/>
      <c r="H1" s="62"/>
      <c r="I1" s="65"/>
      <c r="J1" s="62"/>
      <c r="K1" s="316"/>
      <c r="L1" s="67"/>
      <c r="M1" s="68"/>
      <c r="N1" s="67"/>
      <c r="O1" s="316" t="s">
        <v>298</v>
      </c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0"/>
    </row>
    <row r="2" spans="1:48" ht="12.75" customHeight="1">
      <c r="A2" s="5"/>
      <c r="B2" s="5" t="s">
        <v>25</v>
      </c>
      <c r="C2" s="62"/>
      <c r="D2" s="63" t="s">
        <v>84</v>
      </c>
      <c r="E2" s="62"/>
      <c r="F2" s="64"/>
      <c r="G2" s="62"/>
      <c r="H2" s="62"/>
      <c r="I2" s="65"/>
      <c r="J2" s="62"/>
      <c r="K2" s="66"/>
      <c r="L2" s="208"/>
      <c r="M2" s="209"/>
      <c r="N2" s="208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0"/>
    </row>
    <row r="3" spans="1:48" ht="12.75" customHeight="1">
      <c r="A3" s="5"/>
      <c r="B3" s="5" t="s">
        <v>26</v>
      </c>
      <c r="C3" s="62"/>
      <c r="D3" s="63" t="s">
        <v>89</v>
      </c>
      <c r="E3" s="62"/>
      <c r="F3" s="64"/>
      <c r="G3" s="62"/>
      <c r="H3" s="62"/>
      <c r="I3" s="65"/>
      <c r="J3" s="62"/>
      <c r="K3" s="66"/>
      <c r="L3" s="208"/>
      <c r="M3" s="209"/>
      <c r="N3" s="210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0"/>
    </row>
    <row r="4" spans="1:48" ht="12.75" customHeight="1">
      <c r="A4" s="5"/>
      <c r="B4" s="5" t="s">
        <v>27</v>
      </c>
      <c r="C4" s="62"/>
      <c r="D4" s="204" t="s">
        <v>441</v>
      </c>
      <c r="E4" s="62"/>
      <c r="F4" s="64"/>
      <c r="G4" s="62"/>
      <c r="H4" s="62"/>
      <c r="I4" s="65"/>
      <c r="J4" s="62"/>
      <c r="K4" s="66"/>
      <c r="L4" s="208"/>
      <c r="M4" s="209" t="s">
        <v>91</v>
      </c>
      <c r="N4" s="234">
        <v>11991504.1654</v>
      </c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0"/>
    </row>
    <row r="5" spans="1:48" ht="12.75" customHeight="1">
      <c r="A5" s="5"/>
      <c r="B5" s="5" t="s">
        <v>28</v>
      </c>
      <c r="C5" s="62"/>
      <c r="D5" s="112" t="s">
        <v>90</v>
      </c>
      <c r="E5" s="62"/>
      <c r="F5" s="64"/>
      <c r="G5" s="62"/>
      <c r="H5" s="62"/>
      <c r="I5" s="65"/>
      <c r="J5" s="62"/>
      <c r="K5" s="66"/>
      <c r="L5" s="208"/>
      <c r="M5" s="209"/>
      <c r="N5" s="209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0"/>
    </row>
    <row r="6" spans="1:48" ht="12.75" customHeight="1">
      <c r="A6" s="5"/>
      <c r="B6" s="5" t="s">
        <v>29</v>
      </c>
      <c r="C6" s="62"/>
      <c r="D6" s="113" t="s">
        <v>85</v>
      </c>
      <c r="E6" s="62"/>
      <c r="F6" s="64"/>
      <c r="G6" s="62"/>
      <c r="H6" s="62"/>
      <c r="I6" s="65"/>
      <c r="J6" s="71"/>
      <c r="K6" s="72"/>
      <c r="L6" s="69"/>
      <c r="M6" s="70"/>
      <c r="N6" s="20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0"/>
    </row>
    <row r="7" spans="1:48">
      <c r="A7" s="380" t="s">
        <v>456</v>
      </c>
      <c r="B7" s="380"/>
      <c r="C7" s="380"/>
      <c r="D7" s="380"/>
      <c r="E7" s="380"/>
      <c r="F7" s="380"/>
      <c r="G7" s="380"/>
      <c r="H7" s="380"/>
      <c r="I7" s="380"/>
      <c r="J7" s="380"/>
      <c r="K7" s="380"/>
      <c r="L7" s="69"/>
      <c r="M7" s="70"/>
      <c r="N7" s="207"/>
      <c r="O7" s="131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0"/>
    </row>
    <row r="8" spans="1:48">
      <c r="A8" s="62"/>
      <c r="B8" s="73"/>
      <c r="C8" s="62"/>
      <c r="D8" s="62"/>
      <c r="E8" s="62"/>
      <c r="F8" s="64"/>
      <c r="G8" s="62"/>
      <c r="H8" s="62"/>
      <c r="I8" s="65"/>
      <c r="J8" s="67"/>
      <c r="K8" s="74"/>
      <c r="L8" s="69"/>
      <c r="M8" s="70"/>
      <c r="N8" s="132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0"/>
    </row>
    <row r="9" spans="1:48" ht="14.25" thickBot="1">
      <c r="A9" s="381"/>
      <c r="B9" s="381"/>
      <c r="C9" s="381"/>
      <c r="D9" s="381"/>
      <c r="E9" s="381"/>
      <c r="F9" s="381"/>
      <c r="G9" s="381"/>
      <c r="H9" s="381"/>
      <c r="I9" s="381"/>
      <c r="J9" s="381"/>
      <c r="K9" s="382"/>
      <c r="L9" s="69"/>
      <c r="M9" s="70"/>
      <c r="N9" s="69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0"/>
    </row>
    <row r="10" spans="1:48" ht="63">
      <c r="A10" s="317" t="s">
        <v>92</v>
      </c>
      <c r="B10" s="318" t="s">
        <v>82</v>
      </c>
      <c r="C10" s="318" t="s">
        <v>23</v>
      </c>
      <c r="D10" s="318" t="s">
        <v>46</v>
      </c>
      <c r="E10" s="318" t="s">
        <v>93</v>
      </c>
      <c r="F10" s="319" t="s">
        <v>94</v>
      </c>
      <c r="G10" s="318" t="s">
        <v>47</v>
      </c>
      <c r="H10" s="318" t="s">
        <v>95</v>
      </c>
      <c r="I10" s="320" t="s">
        <v>96</v>
      </c>
      <c r="J10" s="318" t="s">
        <v>48</v>
      </c>
      <c r="K10" s="321" t="s">
        <v>97</v>
      </c>
      <c r="L10" s="321" t="s">
        <v>148</v>
      </c>
      <c r="M10" s="321" t="s">
        <v>98</v>
      </c>
      <c r="N10" s="321" t="s">
        <v>99</v>
      </c>
      <c r="O10" s="321" t="s">
        <v>100</v>
      </c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0"/>
    </row>
    <row r="11" spans="1:48" ht="15">
      <c r="A11" s="82">
        <v>1</v>
      </c>
      <c r="B11" s="79">
        <v>2</v>
      </c>
      <c r="C11" s="78">
        <v>3</v>
      </c>
      <c r="D11" s="78">
        <v>4</v>
      </c>
      <c r="E11" s="78">
        <v>5</v>
      </c>
      <c r="F11" s="78" t="s">
        <v>276</v>
      </c>
      <c r="G11" s="78">
        <v>7</v>
      </c>
      <c r="H11" s="78">
        <v>8</v>
      </c>
      <c r="I11" s="78" t="s">
        <v>277</v>
      </c>
      <c r="J11" s="78">
        <v>10</v>
      </c>
      <c r="K11" s="80">
        <v>11</v>
      </c>
      <c r="L11" s="78">
        <v>12</v>
      </c>
      <c r="M11" s="78">
        <v>13</v>
      </c>
      <c r="N11" s="78">
        <v>14</v>
      </c>
      <c r="O11" s="83">
        <v>15</v>
      </c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0"/>
    </row>
    <row r="12" spans="1:48" s="1" customFormat="1">
      <c r="A12" s="389" t="s">
        <v>101</v>
      </c>
      <c r="B12" s="390"/>
      <c r="C12" s="390"/>
      <c r="D12" s="390"/>
      <c r="E12" s="390"/>
      <c r="F12" s="390"/>
      <c r="G12" s="390"/>
      <c r="H12" s="390"/>
      <c r="I12" s="390"/>
      <c r="J12" s="390"/>
      <c r="K12" s="390"/>
      <c r="L12" s="391"/>
      <c r="M12" s="391"/>
      <c r="N12" s="391"/>
      <c r="O12" s="392"/>
    </row>
    <row r="13" spans="1:48">
      <c r="A13" s="383" t="s">
        <v>102</v>
      </c>
      <c r="B13" s="384"/>
      <c r="C13" s="384"/>
      <c r="D13" s="384"/>
      <c r="E13" s="384"/>
      <c r="F13" s="384"/>
      <c r="G13" s="384"/>
      <c r="H13" s="384"/>
      <c r="I13" s="384"/>
      <c r="J13" s="384"/>
      <c r="K13" s="384"/>
      <c r="L13" s="384"/>
      <c r="M13" s="384"/>
      <c r="N13" s="384"/>
      <c r="O13" s="385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0"/>
    </row>
    <row r="14" spans="1:48">
      <c r="A14" s="84">
        <v>1</v>
      </c>
      <c r="B14" s="53" t="s">
        <v>374</v>
      </c>
      <c r="C14" s="24" t="s">
        <v>328</v>
      </c>
      <c r="D14" s="23">
        <v>63457358</v>
      </c>
      <c r="E14" s="23">
        <v>125643</v>
      </c>
      <c r="F14" s="149">
        <f>+(E14/D14)</f>
        <v>1.9799595186424245E-3</v>
      </c>
      <c r="G14" s="25">
        <v>69.930351064663427</v>
      </c>
      <c r="H14" s="22">
        <v>14.6335</v>
      </c>
      <c r="I14" s="22">
        <f>+H14*E14</f>
        <v>1838596.8404999999</v>
      </c>
      <c r="J14" s="152">
        <f>+(I14/$N$4)</f>
        <v>0.1533249553300447</v>
      </c>
      <c r="K14" s="94" t="s">
        <v>329</v>
      </c>
      <c r="L14" s="152">
        <f>+J14-15%</f>
        <v>3.3249553300447043E-3</v>
      </c>
      <c r="M14" s="146">
        <v>39871.214500000235</v>
      </c>
      <c r="N14" s="372" t="s">
        <v>485</v>
      </c>
      <c r="O14" s="372" t="s">
        <v>486</v>
      </c>
      <c r="P14" s="76"/>
      <c r="Q14" s="76"/>
      <c r="R14" s="76"/>
      <c r="S14" s="76"/>
      <c r="T14" s="182"/>
      <c r="U14" s="76"/>
      <c r="V14" s="76"/>
      <c r="W14" s="76"/>
      <c r="X14" s="76"/>
      <c r="Y14" s="76"/>
      <c r="Z14" s="76"/>
      <c r="AA14" s="76"/>
      <c r="AB14" s="76"/>
      <c r="AC14" s="76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0"/>
    </row>
    <row r="15" spans="1:48">
      <c r="A15" s="84">
        <v>2</v>
      </c>
      <c r="B15" s="53" t="s">
        <v>375</v>
      </c>
      <c r="C15" s="24" t="s">
        <v>330</v>
      </c>
      <c r="D15" s="23">
        <v>2422303</v>
      </c>
      <c r="E15" s="23">
        <v>58730</v>
      </c>
      <c r="F15" s="149">
        <f t="shared" ref="F15:F32" si="0">+(E15/D15)</f>
        <v>2.4245521720445379E-2</v>
      </c>
      <c r="G15" s="25">
        <v>46.600423974118847</v>
      </c>
      <c r="H15" s="22">
        <v>4.07</v>
      </c>
      <c r="I15" s="22">
        <f t="shared" ref="I15:I36" si="1">+H15*E15</f>
        <v>239031.1</v>
      </c>
      <c r="J15" s="152">
        <f t="shared" ref="J15:J32" si="2">+(I15/$N$4)</f>
        <v>1.993337088517174E-2</v>
      </c>
      <c r="K15" s="94" t="s">
        <v>331</v>
      </c>
      <c r="L15" s="152"/>
      <c r="M15" s="146"/>
      <c r="N15" s="193"/>
      <c r="O15" s="181"/>
      <c r="P15" s="76"/>
      <c r="Q15" s="76"/>
      <c r="R15" s="76"/>
      <c r="S15" s="76"/>
      <c r="T15" s="182"/>
      <c r="U15" s="76"/>
      <c r="V15" s="76"/>
      <c r="W15" s="76"/>
      <c r="X15" s="76"/>
      <c r="Y15" s="76"/>
      <c r="Z15" s="76"/>
      <c r="AA15" s="76"/>
      <c r="AB15" s="76"/>
      <c r="AC15" s="76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0"/>
    </row>
    <row r="16" spans="1:48">
      <c r="A16" s="84">
        <v>3</v>
      </c>
      <c r="B16" s="53" t="s">
        <v>376</v>
      </c>
      <c r="C16" s="24" t="s">
        <v>332</v>
      </c>
      <c r="D16" s="23">
        <v>1941077</v>
      </c>
      <c r="E16" s="23">
        <v>82516</v>
      </c>
      <c r="F16" s="149">
        <f t="shared" si="0"/>
        <v>4.25104207612578E-2</v>
      </c>
      <c r="G16" s="25">
        <v>26.661495952300161</v>
      </c>
      <c r="H16" s="22">
        <v>7.3999999999999996E-2</v>
      </c>
      <c r="I16" s="22">
        <f t="shared" si="1"/>
        <v>6106.1839999999993</v>
      </c>
      <c r="J16" s="152">
        <f t="shared" si="2"/>
        <v>5.0920917974732786E-4</v>
      </c>
      <c r="K16" s="94" t="s">
        <v>331</v>
      </c>
      <c r="L16" s="152"/>
      <c r="M16" s="146"/>
      <c r="N16" s="193"/>
      <c r="O16" s="181"/>
      <c r="P16" s="76"/>
      <c r="Q16" s="76"/>
      <c r="R16" s="76"/>
      <c r="S16" s="76"/>
      <c r="T16" s="182"/>
      <c r="U16" s="76"/>
      <c r="V16" s="76"/>
      <c r="W16" s="76"/>
      <c r="X16" s="76"/>
      <c r="Y16" s="76"/>
      <c r="Z16" s="76"/>
      <c r="AA16" s="76"/>
      <c r="AB16" s="76"/>
      <c r="AC16" s="76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0"/>
    </row>
    <row r="17" spans="1:48">
      <c r="A17" s="84">
        <v>4</v>
      </c>
      <c r="B17" s="53" t="s">
        <v>377</v>
      </c>
      <c r="C17" s="24" t="s">
        <v>333</v>
      </c>
      <c r="D17" s="23">
        <v>17657682</v>
      </c>
      <c r="E17" s="23">
        <v>110000</v>
      </c>
      <c r="F17" s="149">
        <f t="shared" si="0"/>
        <v>6.2295832488092149E-3</v>
      </c>
      <c r="G17" s="25">
        <v>26.863377904526175</v>
      </c>
      <c r="H17" s="22">
        <v>2.79</v>
      </c>
      <c r="I17" s="22">
        <f t="shared" si="1"/>
        <v>306900</v>
      </c>
      <c r="J17" s="152">
        <f t="shared" si="2"/>
        <v>2.5593119575901241E-2</v>
      </c>
      <c r="K17" s="153" t="s">
        <v>331</v>
      </c>
      <c r="L17" s="152"/>
      <c r="M17" s="196"/>
      <c r="N17" s="193"/>
      <c r="O17" s="181"/>
      <c r="P17" s="76"/>
      <c r="Q17" s="76"/>
      <c r="R17" s="76"/>
      <c r="S17" s="76"/>
      <c r="T17" s="182"/>
      <c r="U17" s="76"/>
      <c r="V17" s="76"/>
      <c r="W17" s="76"/>
      <c r="X17" s="76"/>
      <c r="Y17" s="76"/>
      <c r="Z17" s="76"/>
      <c r="AA17" s="76"/>
      <c r="AB17" s="76"/>
      <c r="AC17" s="76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0"/>
    </row>
    <row r="18" spans="1:48">
      <c r="A18" s="84">
        <v>5</v>
      </c>
      <c r="B18" s="53" t="s">
        <v>378</v>
      </c>
      <c r="C18" s="24" t="s">
        <v>334</v>
      </c>
      <c r="D18" s="23">
        <v>1395690</v>
      </c>
      <c r="E18" s="23">
        <v>3000</v>
      </c>
      <c r="F18" s="149">
        <f t="shared" si="0"/>
        <v>2.1494744534961202E-3</v>
      </c>
      <c r="G18" s="322">
        <v>13.2</v>
      </c>
      <c r="H18" s="22">
        <v>16.07</v>
      </c>
      <c r="I18" s="22">
        <f t="shared" si="1"/>
        <v>48210</v>
      </c>
      <c r="J18" s="152">
        <f t="shared" si="2"/>
        <v>4.0203463498018855E-3</v>
      </c>
      <c r="K18" s="94" t="s">
        <v>331</v>
      </c>
      <c r="L18" s="152"/>
      <c r="M18" s="146"/>
      <c r="N18" s="193"/>
      <c r="O18" s="181"/>
      <c r="P18" s="76"/>
      <c r="Q18" s="76"/>
      <c r="R18" s="76"/>
      <c r="S18" s="76"/>
      <c r="T18" s="182"/>
      <c r="U18" s="76"/>
      <c r="V18" s="76"/>
      <c r="W18" s="76"/>
      <c r="X18" s="76"/>
      <c r="Y18" s="76"/>
      <c r="Z18" s="76"/>
      <c r="AA18" s="76"/>
      <c r="AB18" s="76"/>
      <c r="AC18" s="76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0"/>
    </row>
    <row r="19" spans="1:48">
      <c r="A19" s="84">
        <v>6</v>
      </c>
      <c r="B19" s="53" t="s">
        <v>379</v>
      </c>
      <c r="C19" s="24" t="s">
        <v>335</v>
      </c>
      <c r="D19" s="23">
        <v>890633</v>
      </c>
      <c r="E19" s="23">
        <v>22240</v>
      </c>
      <c r="F19" s="149">
        <f t="shared" si="0"/>
        <v>2.49710037692293E-2</v>
      </c>
      <c r="G19" s="25">
        <v>12.268547661870503</v>
      </c>
      <c r="H19" s="179">
        <v>0.3</v>
      </c>
      <c r="I19" s="22">
        <f t="shared" si="1"/>
        <v>6672</v>
      </c>
      <c r="J19" s="152">
        <f t="shared" si="2"/>
        <v>5.5639391922584905E-4</v>
      </c>
      <c r="K19" s="94" t="s">
        <v>331</v>
      </c>
      <c r="L19" s="152"/>
      <c r="M19" s="146"/>
      <c r="N19" s="193"/>
      <c r="O19" s="181"/>
      <c r="P19" s="76"/>
      <c r="Q19" s="76"/>
      <c r="R19" s="76"/>
      <c r="S19" s="76"/>
      <c r="T19" s="182"/>
      <c r="U19" s="76"/>
      <c r="V19" s="76"/>
      <c r="W19" s="76"/>
      <c r="X19" s="76"/>
      <c r="Y19" s="76"/>
      <c r="Z19" s="76"/>
      <c r="AA19" s="76"/>
      <c r="AB19" s="76"/>
      <c r="AC19" s="76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0"/>
    </row>
    <row r="20" spans="1:48">
      <c r="A20" s="84">
        <v>7</v>
      </c>
      <c r="B20" s="53" t="s">
        <v>380</v>
      </c>
      <c r="C20" s="24" t="s">
        <v>336</v>
      </c>
      <c r="D20" s="23">
        <v>31506541</v>
      </c>
      <c r="E20" s="23">
        <v>74929</v>
      </c>
      <c r="F20" s="149">
        <f t="shared" si="0"/>
        <v>2.3782045766306114E-3</v>
      </c>
      <c r="G20" s="25">
        <v>107.45190139999198</v>
      </c>
      <c r="H20" s="22">
        <v>9.5854999999999997</v>
      </c>
      <c r="I20" s="22">
        <f t="shared" si="1"/>
        <v>718231.92949999997</v>
      </c>
      <c r="J20" s="152">
        <f t="shared" si="2"/>
        <v>5.9895065672609216E-2</v>
      </c>
      <c r="K20" s="94" t="s">
        <v>329</v>
      </c>
      <c r="L20" s="152"/>
      <c r="M20" s="146"/>
      <c r="N20" s="193"/>
      <c r="O20" s="181"/>
      <c r="P20" s="76"/>
      <c r="Q20" s="76"/>
      <c r="R20" s="76"/>
      <c r="S20" s="76"/>
      <c r="T20" s="182"/>
      <c r="U20" s="76"/>
      <c r="V20" s="76"/>
      <c r="W20" s="76"/>
      <c r="X20" s="76"/>
      <c r="Y20" s="76"/>
      <c r="Z20" s="76"/>
      <c r="AA20" s="76"/>
      <c r="AB20" s="76"/>
      <c r="AC20" s="76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0"/>
    </row>
    <row r="21" spans="1:48">
      <c r="A21" s="84">
        <v>8</v>
      </c>
      <c r="B21" s="53" t="s">
        <v>381</v>
      </c>
      <c r="C21" s="24" t="s">
        <v>337</v>
      </c>
      <c r="D21" s="23">
        <v>31586325</v>
      </c>
      <c r="E21" s="23">
        <v>284520</v>
      </c>
      <c r="F21" s="149">
        <f t="shared" si="0"/>
        <v>9.0076955771207952E-3</v>
      </c>
      <c r="G21" s="25">
        <v>54.708620835090684</v>
      </c>
      <c r="H21" s="22">
        <v>3.75</v>
      </c>
      <c r="I21" s="22">
        <f t="shared" si="1"/>
        <v>1066950</v>
      </c>
      <c r="J21" s="152">
        <f t="shared" si="2"/>
        <v>8.8975493422964569E-2</v>
      </c>
      <c r="K21" s="94" t="s">
        <v>331</v>
      </c>
      <c r="L21" s="152"/>
      <c r="M21" s="146"/>
      <c r="N21" s="193"/>
      <c r="O21" s="181"/>
      <c r="P21" s="76"/>
      <c r="Q21" s="76"/>
      <c r="R21" s="76"/>
      <c r="S21" s="76"/>
      <c r="T21" s="182"/>
      <c r="U21" s="76"/>
      <c r="V21" s="76"/>
      <c r="W21" s="76"/>
      <c r="X21" s="76"/>
      <c r="Y21" s="76"/>
      <c r="Z21" s="76"/>
      <c r="AA21" s="76"/>
      <c r="AB21" s="76"/>
      <c r="AC21" s="76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0"/>
    </row>
    <row r="22" spans="1:48">
      <c r="A22" s="84">
        <v>9</v>
      </c>
      <c r="B22" s="53" t="s">
        <v>382</v>
      </c>
      <c r="C22" s="24" t="s">
        <v>338</v>
      </c>
      <c r="D22" s="23">
        <v>16926</v>
      </c>
      <c r="E22" s="23">
        <v>150</v>
      </c>
      <c r="F22" s="149">
        <f t="shared" si="0"/>
        <v>8.8621056362991855E-3</v>
      </c>
      <c r="G22" s="25">
        <v>463.3843333333333</v>
      </c>
      <c r="H22" s="22">
        <v>422.97</v>
      </c>
      <c r="I22" s="22">
        <f t="shared" si="1"/>
        <v>63445.500000000007</v>
      </c>
      <c r="J22" s="152">
        <f t="shared" si="2"/>
        <v>5.2908708636456251E-3</v>
      </c>
      <c r="K22" s="94" t="s">
        <v>331</v>
      </c>
      <c r="L22" s="152"/>
      <c r="M22" s="146"/>
      <c r="N22" s="193"/>
      <c r="O22" s="181"/>
      <c r="P22" s="76"/>
      <c r="Q22" s="76"/>
      <c r="R22" s="76"/>
      <c r="S22" s="76"/>
      <c r="T22" s="182"/>
      <c r="U22" s="76"/>
      <c r="V22" s="76"/>
      <c r="W22" s="76"/>
      <c r="X22" s="76"/>
      <c r="Y22" s="76"/>
      <c r="Z22" s="76"/>
      <c r="AA22" s="76"/>
      <c r="AB22" s="76"/>
      <c r="AC22" s="76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0"/>
    </row>
    <row r="23" spans="1:48">
      <c r="A23" s="84">
        <v>10</v>
      </c>
      <c r="B23" s="53" t="s">
        <v>383</v>
      </c>
      <c r="C23" s="24" t="s">
        <v>341</v>
      </c>
      <c r="D23" s="23">
        <v>23787671</v>
      </c>
      <c r="E23" s="23">
        <v>26071</v>
      </c>
      <c r="F23" s="149">
        <f t="shared" si="0"/>
        <v>1.0959879174384075E-3</v>
      </c>
      <c r="G23" s="25">
        <v>0.65300000000000002</v>
      </c>
      <c r="H23" s="22">
        <v>0.44</v>
      </c>
      <c r="I23" s="22">
        <f t="shared" si="1"/>
        <v>11471.24</v>
      </c>
      <c r="J23" s="152">
        <f t="shared" si="2"/>
        <v>9.5661393614813073E-4</v>
      </c>
      <c r="K23" s="94" t="s">
        <v>331</v>
      </c>
      <c r="L23" s="152"/>
      <c r="M23" s="146"/>
      <c r="N23" s="193"/>
      <c r="O23" s="181"/>
      <c r="P23" s="76"/>
      <c r="Q23" s="76"/>
      <c r="R23" s="76"/>
      <c r="S23" s="76"/>
      <c r="T23" s="182"/>
      <c r="U23" s="76"/>
      <c r="V23" s="76"/>
      <c r="W23" s="76"/>
      <c r="X23" s="76"/>
      <c r="Y23" s="76"/>
      <c r="Z23" s="76"/>
      <c r="AA23" s="76"/>
      <c r="AB23" s="76"/>
      <c r="AC23" s="76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0"/>
    </row>
    <row r="24" spans="1:48">
      <c r="A24" s="84">
        <v>11</v>
      </c>
      <c r="B24" s="53" t="s">
        <v>384</v>
      </c>
      <c r="C24" s="24" t="s">
        <v>342</v>
      </c>
      <c r="D24" s="23">
        <v>11104166</v>
      </c>
      <c r="E24" s="23">
        <f>704490-384330</f>
        <v>320160</v>
      </c>
      <c r="F24" s="149">
        <f t="shared" si="0"/>
        <v>2.8832421993691376E-2</v>
      </c>
      <c r="G24" s="25">
        <v>0.55960946216411878</v>
      </c>
      <c r="H24" s="22">
        <v>0.34200000000000003</v>
      </c>
      <c r="I24" s="22">
        <f t="shared" si="1"/>
        <v>109494.72</v>
      </c>
      <c r="J24" s="152">
        <f t="shared" si="2"/>
        <v>9.1310246395888729E-3</v>
      </c>
      <c r="K24" s="94" t="s">
        <v>331</v>
      </c>
      <c r="L24" s="152"/>
      <c r="M24" s="146"/>
      <c r="N24" s="193"/>
      <c r="O24" s="181"/>
      <c r="P24" s="76"/>
      <c r="Q24" s="76"/>
      <c r="R24" s="76"/>
      <c r="S24" s="76"/>
      <c r="T24" s="182"/>
      <c r="U24" s="76"/>
      <c r="V24" s="76"/>
      <c r="W24" s="76"/>
      <c r="X24" s="76"/>
      <c r="Y24" s="76"/>
      <c r="Z24" s="76"/>
      <c r="AA24" s="76"/>
      <c r="AB24" s="76"/>
      <c r="AC24" s="76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0"/>
    </row>
    <row r="25" spans="1:48">
      <c r="A25" s="84">
        <v>12</v>
      </c>
      <c r="B25" s="53" t="s">
        <v>385</v>
      </c>
      <c r="C25" s="24" t="s">
        <v>343</v>
      </c>
      <c r="D25" s="23">
        <v>441955312</v>
      </c>
      <c r="E25" s="23">
        <v>1153506</v>
      </c>
      <c r="F25" s="149">
        <f t="shared" si="0"/>
        <v>2.6100059636798754E-3</v>
      </c>
      <c r="G25" s="25">
        <v>0.37560037197337087</v>
      </c>
      <c r="H25" s="22">
        <v>0.28000000000000003</v>
      </c>
      <c r="I25" s="22">
        <f t="shared" si="1"/>
        <v>322981.68000000005</v>
      </c>
      <c r="J25" s="152">
        <f t="shared" si="2"/>
        <v>2.6934209048763348E-2</v>
      </c>
      <c r="K25" s="94" t="s">
        <v>331</v>
      </c>
      <c r="L25" s="152"/>
      <c r="M25" s="146"/>
      <c r="N25" s="192"/>
      <c r="O25" s="181"/>
      <c r="P25" s="76"/>
      <c r="Q25" s="76"/>
      <c r="R25" s="76"/>
      <c r="S25" s="76"/>
      <c r="T25" s="182"/>
      <c r="U25" s="76"/>
      <c r="V25" s="76"/>
      <c r="W25" s="76"/>
      <c r="X25" s="76"/>
      <c r="Y25" s="76"/>
      <c r="Z25" s="76"/>
      <c r="AA25" s="76"/>
      <c r="AB25" s="76"/>
      <c r="AC25" s="76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0"/>
    </row>
    <row r="26" spans="1:48">
      <c r="A26" s="84">
        <v>13</v>
      </c>
      <c r="B26" s="53" t="s">
        <v>386</v>
      </c>
      <c r="C26" s="24" t="s">
        <v>344</v>
      </c>
      <c r="D26" s="23">
        <v>567159202</v>
      </c>
      <c r="E26" s="23">
        <v>61039</v>
      </c>
      <c r="F26" s="149">
        <f t="shared" si="0"/>
        <v>1.0762233916818298E-4</v>
      </c>
      <c r="G26" s="25">
        <v>1.9737091186958735</v>
      </c>
      <c r="H26" s="22">
        <v>0.45</v>
      </c>
      <c r="I26" s="22">
        <f t="shared" si="1"/>
        <v>27467.55</v>
      </c>
      <c r="J26" s="152">
        <f t="shared" si="2"/>
        <v>2.2905842020431609E-3</v>
      </c>
      <c r="K26" s="94" t="s">
        <v>331</v>
      </c>
      <c r="L26" s="152"/>
      <c r="M26" s="146"/>
      <c r="N26" s="192"/>
      <c r="O26" s="194"/>
      <c r="P26" s="76"/>
      <c r="Q26" s="76"/>
      <c r="R26" s="76"/>
      <c r="S26" s="76"/>
      <c r="T26" s="182"/>
      <c r="U26" s="76"/>
      <c r="V26" s="76"/>
      <c r="W26" s="76"/>
      <c r="X26" s="76"/>
      <c r="Y26" s="76"/>
      <c r="Z26" s="76"/>
      <c r="AA26" s="76"/>
      <c r="AB26" s="76"/>
      <c r="AC26" s="76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0"/>
    </row>
    <row r="27" spans="1:48">
      <c r="A27" s="84">
        <v>14</v>
      </c>
      <c r="B27" s="53" t="s">
        <v>387</v>
      </c>
      <c r="C27" s="24" t="s">
        <v>345</v>
      </c>
      <c r="D27" s="23">
        <v>35655181</v>
      </c>
      <c r="E27" s="23">
        <v>710000</v>
      </c>
      <c r="F27" s="149">
        <f t="shared" si="0"/>
        <v>1.9912954585758518E-2</v>
      </c>
      <c r="G27" s="25">
        <v>0.67</v>
      </c>
      <c r="H27" s="22">
        <v>0.1</v>
      </c>
      <c r="I27" s="22">
        <f t="shared" si="1"/>
        <v>71000</v>
      </c>
      <c r="J27" s="152">
        <f t="shared" si="2"/>
        <v>5.9208585529129621E-3</v>
      </c>
      <c r="K27" s="153" t="s">
        <v>331</v>
      </c>
      <c r="L27" s="152"/>
      <c r="M27" s="146"/>
      <c r="N27" s="192"/>
      <c r="O27" s="195"/>
      <c r="P27" s="67"/>
      <c r="Q27" s="76"/>
      <c r="R27" s="76"/>
      <c r="S27" s="76"/>
      <c r="T27" s="182"/>
      <c r="U27" s="76"/>
      <c r="V27" s="76"/>
      <c r="W27" s="76"/>
      <c r="X27" s="76"/>
      <c r="Y27" s="76"/>
      <c r="Z27" s="76"/>
      <c r="AA27" s="76"/>
      <c r="AB27" s="76"/>
      <c r="AC27" s="76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0"/>
    </row>
    <row r="28" spans="1:48">
      <c r="A28" s="84">
        <v>15</v>
      </c>
      <c r="B28" s="53" t="s">
        <v>346</v>
      </c>
      <c r="C28" s="24" t="s">
        <v>347</v>
      </c>
      <c r="D28" s="23">
        <v>108393599</v>
      </c>
      <c r="E28" s="23">
        <f>17836-336</f>
        <v>17500</v>
      </c>
      <c r="F28" s="149">
        <f t="shared" si="0"/>
        <v>1.6144864790401507E-4</v>
      </c>
      <c r="G28" s="25">
        <v>6.0000000000000005E-2</v>
      </c>
      <c r="H28" s="22">
        <v>0.01</v>
      </c>
      <c r="I28" s="22">
        <f t="shared" si="1"/>
        <v>175</v>
      </c>
      <c r="J28" s="152">
        <f t="shared" si="2"/>
        <v>1.4593665447320681E-5</v>
      </c>
      <c r="K28" s="153" t="s">
        <v>331</v>
      </c>
      <c r="L28" s="152"/>
      <c r="M28" s="146"/>
      <c r="N28" s="192"/>
      <c r="O28" s="194"/>
      <c r="P28" s="76"/>
      <c r="Q28" s="76"/>
      <c r="R28" s="76"/>
      <c r="S28" s="76"/>
      <c r="T28" s="182"/>
      <c r="U28" s="76"/>
      <c r="V28" s="76"/>
      <c r="W28" s="76"/>
      <c r="X28" s="76"/>
      <c r="Y28" s="76"/>
      <c r="Z28" s="76"/>
      <c r="AA28" s="76"/>
      <c r="AB28" s="76"/>
      <c r="AC28" s="76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0"/>
    </row>
    <row r="29" spans="1:48">
      <c r="A29" s="84">
        <v>16</v>
      </c>
      <c r="B29" s="53" t="s">
        <v>356</v>
      </c>
      <c r="C29" s="24" t="s">
        <v>357</v>
      </c>
      <c r="D29" s="23">
        <v>38486953</v>
      </c>
      <c r="E29" s="23">
        <v>3792</v>
      </c>
      <c r="F29" s="149">
        <f t="shared" si="0"/>
        <v>9.8526895594982532E-5</v>
      </c>
      <c r="G29" s="25">
        <v>0.2</v>
      </c>
      <c r="H29" s="22">
        <v>0.26</v>
      </c>
      <c r="I29" s="22">
        <f t="shared" si="1"/>
        <v>985.92000000000007</v>
      </c>
      <c r="J29" s="152">
        <f t="shared" si="2"/>
        <v>8.2218209358985177E-5</v>
      </c>
      <c r="K29" s="153" t="s">
        <v>331</v>
      </c>
      <c r="L29" s="152"/>
      <c r="M29" s="146"/>
      <c r="N29" s="192"/>
      <c r="O29" s="194"/>
      <c r="P29" s="76"/>
      <c r="Q29" s="76"/>
      <c r="R29" s="76"/>
      <c r="S29" s="76"/>
      <c r="T29" s="182"/>
      <c r="U29" s="76"/>
      <c r="V29" s="76"/>
      <c r="W29" s="76"/>
      <c r="X29" s="76"/>
      <c r="Y29" s="76"/>
      <c r="Z29" s="76"/>
      <c r="AA29" s="76"/>
      <c r="AB29" s="76"/>
      <c r="AC29" s="76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0"/>
    </row>
    <row r="30" spans="1:48">
      <c r="A30" s="84">
        <v>17</v>
      </c>
      <c r="B30" s="53" t="s">
        <v>358</v>
      </c>
      <c r="C30" s="24" t="s">
        <v>359</v>
      </c>
      <c r="D30" s="23">
        <v>102354487</v>
      </c>
      <c r="E30" s="23">
        <v>4912</v>
      </c>
      <c r="F30" s="149">
        <f t="shared" si="0"/>
        <v>4.7990079809593497E-5</v>
      </c>
      <c r="G30" s="25">
        <v>0.315</v>
      </c>
      <c r="H30" s="22">
        <v>0.17</v>
      </c>
      <c r="I30" s="22">
        <f t="shared" si="1"/>
        <v>835.04000000000008</v>
      </c>
      <c r="J30" s="152">
        <f t="shared" si="2"/>
        <v>6.9635967972175213E-5</v>
      </c>
      <c r="K30" s="153" t="s">
        <v>331</v>
      </c>
      <c r="L30" s="152"/>
      <c r="M30" s="146"/>
      <c r="O30" s="85"/>
      <c r="P30" s="76"/>
      <c r="Q30" s="76"/>
      <c r="R30" s="76"/>
      <c r="S30" s="76"/>
      <c r="T30" s="182"/>
      <c r="U30" s="76"/>
      <c r="V30" s="76"/>
      <c r="W30" s="76"/>
      <c r="X30" s="76"/>
      <c r="Y30" s="76"/>
      <c r="Z30" s="76"/>
      <c r="AA30" s="76"/>
      <c r="AB30" s="76"/>
      <c r="AC30" s="76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0"/>
    </row>
    <row r="31" spans="1:48">
      <c r="A31" s="84">
        <v>18</v>
      </c>
      <c r="B31" s="53" t="s">
        <v>360</v>
      </c>
      <c r="C31" s="24" t="s">
        <v>361</v>
      </c>
      <c r="D31" s="23">
        <v>379959879</v>
      </c>
      <c r="E31" s="23">
        <v>4460</v>
      </c>
      <c r="F31" s="149">
        <f t="shared" si="0"/>
        <v>1.1738081430434397E-5</v>
      </c>
      <c r="G31" s="25">
        <v>3.0999999999999996E-2</v>
      </c>
      <c r="H31" s="22">
        <v>0.02</v>
      </c>
      <c r="I31" s="22">
        <f t="shared" si="1"/>
        <v>89.2</v>
      </c>
      <c r="J31" s="152">
        <f t="shared" si="2"/>
        <v>7.4385997594343126E-6</v>
      </c>
      <c r="K31" s="153" t="s">
        <v>331</v>
      </c>
      <c r="L31" s="152"/>
      <c r="M31" s="146"/>
      <c r="O31" s="85"/>
      <c r="P31" s="76"/>
      <c r="Q31" s="76"/>
      <c r="R31" s="76"/>
      <c r="S31" s="76"/>
      <c r="T31" s="182"/>
      <c r="U31" s="76"/>
      <c r="V31" s="76"/>
      <c r="W31" s="76"/>
      <c r="X31" s="76"/>
      <c r="Y31" s="76"/>
      <c r="Z31" s="76"/>
      <c r="AA31" s="76"/>
      <c r="AB31" s="76"/>
      <c r="AC31" s="76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0"/>
    </row>
    <row r="32" spans="1:48">
      <c r="A32" s="84">
        <v>19</v>
      </c>
      <c r="B32" s="53" t="s">
        <v>362</v>
      </c>
      <c r="C32" s="24" t="s">
        <v>363</v>
      </c>
      <c r="D32" s="23">
        <v>491383755</v>
      </c>
      <c r="E32" s="23">
        <v>40398</v>
      </c>
      <c r="F32" s="149">
        <f t="shared" si="0"/>
        <v>8.2212730048432316E-5</v>
      </c>
      <c r="G32" s="25">
        <v>1.62</v>
      </c>
      <c r="H32" s="22">
        <v>1.0286</v>
      </c>
      <c r="I32" s="22">
        <f t="shared" si="1"/>
        <v>41553.382799999999</v>
      </c>
      <c r="J32" s="152">
        <f t="shared" si="2"/>
        <v>3.4652352387865683E-3</v>
      </c>
      <c r="K32" s="94" t="s">
        <v>329</v>
      </c>
      <c r="L32" s="152"/>
      <c r="M32" s="146"/>
      <c r="O32" s="85"/>
      <c r="P32" s="76"/>
      <c r="Q32" s="76"/>
      <c r="R32" s="76"/>
      <c r="S32" s="76"/>
      <c r="T32" s="182"/>
      <c r="U32" s="76"/>
      <c r="V32" s="76"/>
      <c r="W32" s="76"/>
      <c r="X32" s="76"/>
      <c r="Y32" s="76"/>
      <c r="Z32" s="76"/>
      <c r="AA32" s="76"/>
      <c r="AB32" s="76"/>
      <c r="AC32" s="76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0"/>
    </row>
    <row r="33" spans="1:48">
      <c r="A33" s="133" t="s">
        <v>103</v>
      </c>
      <c r="B33" s="134"/>
      <c r="C33" s="134"/>
      <c r="D33" s="134"/>
      <c r="E33" s="134"/>
      <c r="F33" s="134"/>
      <c r="G33" s="136">
        <f>+E14*G14+E15*G15+E16*G16+E17*G17+E18*G18+E19*G19+E20*G20+E21*G21+E22*G22+E23*G23+E24*G24+E25*G25+E26*G26+E27*G27+E28*G28+E29*G29+E30*G30+E31*G31+E32*G32</f>
        <v>41971552.180291437</v>
      </c>
      <c r="H33" s="134"/>
      <c r="I33" s="136">
        <f>+SUM(I14:I32)</f>
        <v>4880197.286799999</v>
      </c>
      <c r="J33" s="134"/>
      <c r="K33" s="134"/>
      <c r="L33" s="134"/>
      <c r="M33" s="136">
        <f>+SUM(M14:M32)</f>
        <v>39871.214500000235</v>
      </c>
      <c r="N33" s="134"/>
      <c r="O33" s="135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0"/>
    </row>
    <row r="34" spans="1:48">
      <c r="A34" s="383" t="s">
        <v>104</v>
      </c>
      <c r="B34" s="384"/>
      <c r="C34" s="384"/>
      <c r="D34" s="384"/>
      <c r="E34" s="384"/>
      <c r="F34" s="384"/>
      <c r="G34" s="384"/>
      <c r="H34" s="384"/>
      <c r="I34" s="384"/>
      <c r="J34" s="384"/>
      <c r="K34" s="384"/>
      <c r="L34" s="384"/>
      <c r="M34" s="384"/>
      <c r="N34" s="384"/>
      <c r="O34" s="385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0"/>
    </row>
    <row r="35" spans="1:48">
      <c r="A35" s="84">
        <v>1</v>
      </c>
      <c r="B35" s="53" t="s">
        <v>388</v>
      </c>
      <c r="C35" s="24" t="s">
        <v>339</v>
      </c>
      <c r="D35" s="24">
        <v>3610331</v>
      </c>
      <c r="E35" s="23">
        <v>11041</v>
      </c>
      <c r="F35" s="149">
        <f t="shared" ref="F35:F36" si="3">+(E35/D35)</f>
        <v>3.058168350768946E-3</v>
      </c>
      <c r="G35" s="25">
        <v>1.9857802735259487</v>
      </c>
      <c r="H35" s="22">
        <v>0.34</v>
      </c>
      <c r="I35" s="22">
        <f t="shared" si="1"/>
        <v>3753.94</v>
      </c>
      <c r="J35" s="152">
        <f t="shared" ref="J35:J36" si="4">+(I35/$N$4)</f>
        <v>3.1304996839608568E-4</v>
      </c>
      <c r="K35" s="94" t="s">
        <v>331</v>
      </c>
      <c r="O35" s="85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0"/>
    </row>
    <row r="36" spans="1:48">
      <c r="A36" s="84">
        <v>2</v>
      </c>
      <c r="B36" s="53" t="s">
        <v>389</v>
      </c>
      <c r="C36" s="24" t="s">
        <v>340</v>
      </c>
      <c r="D36" s="24">
        <v>4926930</v>
      </c>
      <c r="E36" s="23">
        <v>150772</v>
      </c>
      <c r="F36" s="149">
        <f t="shared" si="3"/>
        <v>3.0601611957141669E-2</v>
      </c>
      <c r="G36" s="25">
        <v>4.1536757488127769</v>
      </c>
      <c r="H36" s="22">
        <v>0.73</v>
      </c>
      <c r="I36" s="22">
        <f t="shared" si="1"/>
        <v>110063.56</v>
      </c>
      <c r="J36" s="152">
        <f t="shared" si="4"/>
        <v>9.1784615576063228E-3</v>
      </c>
      <c r="K36" s="153" t="s">
        <v>331</v>
      </c>
      <c r="O36" s="85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0"/>
    </row>
    <row r="37" spans="1:48">
      <c r="A37" s="133" t="s">
        <v>105</v>
      </c>
      <c r="B37" s="134"/>
      <c r="C37" s="134"/>
      <c r="D37" s="134"/>
      <c r="E37" s="134"/>
      <c r="F37" s="134"/>
      <c r="G37" s="136">
        <f>+E35*G35+E36*G36</f>
        <v>648183</v>
      </c>
      <c r="H37" s="134"/>
      <c r="I37" s="136">
        <f>+SUM(I35:I36)</f>
        <v>113817.5</v>
      </c>
      <c r="J37" s="134"/>
      <c r="K37" s="134"/>
      <c r="L37" s="134"/>
      <c r="M37" s="136">
        <f>+SUM(M35:M36)</f>
        <v>0</v>
      </c>
      <c r="N37" s="134"/>
      <c r="O37" s="135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0"/>
    </row>
    <row r="38" spans="1:48">
      <c r="A38" s="383" t="s">
        <v>106</v>
      </c>
      <c r="B38" s="384"/>
      <c r="C38" s="384"/>
      <c r="D38" s="384"/>
      <c r="E38" s="384"/>
      <c r="F38" s="384"/>
      <c r="G38" s="384"/>
      <c r="H38" s="384"/>
      <c r="I38" s="384"/>
      <c r="J38" s="384"/>
      <c r="K38" s="384"/>
      <c r="L38" s="384"/>
      <c r="M38" s="384"/>
      <c r="N38" s="384"/>
      <c r="O38" s="385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0"/>
    </row>
    <row r="39" spans="1:48">
      <c r="A39" s="383" t="s">
        <v>107</v>
      </c>
      <c r="B39" s="384"/>
      <c r="C39" s="384"/>
      <c r="D39" s="384"/>
      <c r="E39" s="384"/>
      <c r="F39" s="384"/>
      <c r="G39" s="384"/>
      <c r="H39" s="384"/>
      <c r="I39" s="384"/>
      <c r="J39" s="384"/>
      <c r="K39" s="384"/>
      <c r="L39" s="384"/>
      <c r="M39" s="384"/>
      <c r="N39" s="384"/>
      <c r="O39" s="385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0"/>
    </row>
    <row r="40" spans="1:48">
      <c r="A40" s="84"/>
      <c r="O40" s="85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0"/>
    </row>
    <row r="41" spans="1:48">
      <c r="A41" s="84"/>
      <c r="O41" s="85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0"/>
    </row>
    <row r="42" spans="1:48">
      <c r="A42" s="386" t="s">
        <v>78</v>
      </c>
      <c r="B42" s="387"/>
      <c r="C42" s="387"/>
      <c r="D42" s="387"/>
      <c r="E42" s="387"/>
      <c r="F42" s="387"/>
      <c r="G42" s="387"/>
      <c r="H42" s="387"/>
      <c r="I42" s="387"/>
      <c r="J42" s="387"/>
      <c r="K42" s="387"/>
      <c r="L42" s="387"/>
      <c r="M42" s="387"/>
      <c r="N42" s="387"/>
      <c r="O42" s="388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0"/>
    </row>
    <row r="43" spans="1:48">
      <c r="A43" s="383" t="s">
        <v>108</v>
      </c>
      <c r="B43" s="384"/>
      <c r="C43" s="384"/>
      <c r="D43" s="384"/>
      <c r="E43" s="384"/>
      <c r="F43" s="384"/>
      <c r="G43" s="384"/>
      <c r="H43" s="384"/>
      <c r="I43" s="384"/>
      <c r="J43" s="384"/>
      <c r="K43" s="384"/>
      <c r="L43" s="384"/>
      <c r="M43" s="384"/>
      <c r="N43" s="384"/>
      <c r="O43" s="385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0"/>
    </row>
    <row r="44" spans="1:48">
      <c r="A44" s="84"/>
      <c r="O44" s="85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0"/>
    </row>
    <row r="45" spans="1:48">
      <c r="A45" s="84"/>
      <c r="O45" s="85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0"/>
    </row>
    <row r="46" spans="1:48">
      <c r="A46" s="383" t="s">
        <v>109</v>
      </c>
      <c r="B46" s="384"/>
      <c r="C46" s="384"/>
      <c r="D46" s="384"/>
      <c r="E46" s="384"/>
      <c r="F46" s="384"/>
      <c r="G46" s="384"/>
      <c r="H46" s="384"/>
      <c r="I46" s="384"/>
      <c r="J46" s="384"/>
      <c r="K46" s="384"/>
      <c r="L46" s="384"/>
      <c r="M46" s="384"/>
      <c r="N46" s="384"/>
      <c r="O46" s="385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0"/>
    </row>
    <row r="47" spans="1:48">
      <c r="A47" s="383" t="s">
        <v>110</v>
      </c>
      <c r="B47" s="384"/>
      <c r="C47" s="384"/>
      <c r="D47" s="384"/>
      <c r="E47" s="384"/>
      <c r="F47" s="384"/>
      <c r="G47" s="384"/>
      <c r="H47" s="384"/>
      <c r="I47" s="384"/>
      <c r="J47" s="384"/>
      <c r="K47" s="384"/>
      <c r="L47" s="384"/>
      <c r="M47" s="384"/>
      <c r="N47" s="384"/>
      <c r="O47" s="385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0"/>
    </row>
    <row r="48" spans="1:48" ht="13.5" thickBot="1">
      <c r="A48" s="386" t="s">
        <v>111</v>
      </c>
      <c r="B48" s="393"/>
      <c r="G48" s="137">
        <f>+G37+G33</f>
        <v>42619735.180291437</v>
      </c>
      <c r="I48" s="137">
        <f>+I37+I33-0.01</f>
        <v>4994014.7767999992</v>
      </c>
      <c r="M48" s="137">
        <f>+M37+M33</f>
        <v>39871.214500000235</v>
      </c>
      <c r="O48" s="85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7"/>
      <c r="AE48" s="77"/>
      <c r="AF48" s="77"/>
      <c r="AG48" s="7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0"/>
    </row>
    <row r="49" spans="1:52" ht="63">
      <c r="A49" s="317" t="s">
        <v>92</v>
      </c>
      <c r="B49" s="318" t="s">
        <v>82</v>
      </c>
      <c r="C49" s="318" t="s">
        <v>23</v>
      </c>
      <c r="D49" s="318" t="s">
        <v>46</v>
      </c>
      <c r="E49" s="318" t="s">
        <v>93</v>
      </c>
      <c r="F49" s="319" t="s">
        <v>94</v>
      </c>
      <c r="G49" s="318" t="s">
        <v>47</v>
      </c>
      <c r="H49" s="318" t="s">
        <v>95</v>
      </c>
      <c r="I49" s="320" t="s">
        <v>96</v>
      </c>
      <c r="J49" s="318" t="s">
        <v>48</v>
      </c>
      <c r="K49" s="321" t="s">
        <v>97</v>
      </c>
      <c r="L49" s="318" t="s">
        <v>148</v>
      </c>
      <c r="M49" s="320" t="s">
        <v>98</v>
      </c>
      <c r="N49" s="318" t="s">
        <v>99</v>
      </c>
      <c r="O49" s="323" t="s">
        <v>100</v>
      </c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0"/>
    </row>
    <row r="50" spans="1:52" ht="15">
      <c r="A50" s="82">
        <v>1</v>
      </c>
      <c r="B50" s="79">
        <v>2</v>
      </c>
      <c r="C50" s="78">
        <v>3</v>
      </c>
      <c r="D50" s="78">
        <v>4</v>
      </c>
      <c r="E50" s="78">
        <v>5</v>
      </c>
      <c r="F50" s="78" t="s">
        <v>276</v>
      </c>
      <c r="G50" s="78">
        <v>7</v>
      </c>
      <c r="H50" s="78">
        <v>8</v>
      </c>
      <c r="I50" s="78" t="s">
        <v>277</v>
      </c>
      <c r="J50" s="78">
        <v>10</v>
      </c>
      <c r="K50" s="80">
        <v>11</v>
      </c>
      <c r="L50" s="78">
        <v>12</v>
      </c>
      <c r="M50" s="78">
        <v>13</v>
      </c>
      <c r="N50" s="78">
        <v>14</v>
      </c>
      <c r="O50" s="83">
        <v>15</v>
      </c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1"/>
      <c r="AW50" s="26"/>
      <c r="AX50" s="26"/>
      <c r="AY50" s="26"/>
      <c r="AZ50" s="26"/>
    </row>
    <row r="51" spans="1:52" s="1" customFormat="1" ht="12.75" customHeight="1">
      <c r="A51" s="389" t="s">
        <v>112</v>
      </c>
      <c r="B51" s="390"/>
      <c r="C51" s="390"/>
      <c r="D51" s="390"/>
      <c r="E51" s="390"/>
      <c r="F51" s="390"/>
      <c r="G51" s="390"/>
      <c r="H51" s="390"/>
      <c r="I51" s="390"/>
      <c r="J51" s="390"/>
      <c r="K51" s="390"/>
      <c r="L51" s="391"/>
      <c r="M51" s="391"/>
      <c r="N51" s="391"/>
      <c r="O51" s="392"/>
    </row>
    <row r="52" spans="1:52">
      <c r="A52" s="383" t="s">
        <v>113</v>
      </c>
      <c r="B52" s="384"/>
      <c r="C52" s="384"/>
      <c r="D52" s="384"/>
      <c r="E52" s="384"/>
      <c r="F52" s="384"/>
      <c r="G52" s="384"/>
      <c r="H52" s="384"/>
      <c r="I52" s="384"/>
      <c r="J52" s="384"/>
      <c r="K52" s="384"/>
      <c r="L52" s="384"/>
      <c r="M52" s="384"/>
      <c r="N52" s="384"/>
      <c r="O52" s="385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69"/>
      <c r="AE52" s="69"/>
      <c r="AF52" s="69"/>
      <c r="AG52" s="69"/>
      <c r="AH52" s="69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0"/>
    </row>
    <row r="53" spans="1:52">
      <c r="A53" s="50">
        <v>1</v>
      </c>
      <c r="B53" s="50" t="s">
        <v>350</v>
      </c>
      <c r="C53" s="157" t="s">
        <v>351</v>
      </c>
      <c r="D53" s="190">
        <v>32185097</v>
      </c>
      <c r="E53" s="190">
        <v>16953</v>
      </c>
      <c r="F53" s="205">
        <f t="shared" ref="F53:F55" si="5">+(E53/D53)</f>
        <v>5.2673446968328234E-4</v>
      </c>
      <c r="G53" s="191">
        <v>0.49500000000000005</v>
      </c>
      <c r="H53" s="191">
        <v>0.19500000000000001</v>
      </c>
      <c r="I53" s="179">
        <f>+H53*E53</f>
        <v>3305.835</v>
      </c>
      <c r="J53" s="152">
        <f t="shared" ref="J53:J55" si="6">+(I53/$N$4)</f>
        <v>2.7568142865167633E-4</v>
      </c>
      <c r="K53" s="50" t="s">
        <v>329</v>
      </c>
      <c r="L53" s="50"/>
      <c r="M53" s="50"/>
      <c r="N53" s="50"/>
      <c r="O53" s="50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69"/>
      <c r="AE53" s="69"/>
      <c r="AF53" s="69"/>
      <c r="AG53" s="69"/>
      <c r="AH53" s="69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0"/>
    </row>
    <row r="54" spans="1:52">
      <c r="A54" s="50">
        <v>2</v>
      </c>
      <c r="B54" s="50" t="s">
        <v>352</v>
      </c>
      <c r="C54" s="50" t="s">
        <v>353</v>
      </c>
      <c r="D54" s="23">
        <v>23795791</v>
      </c>
      <c r="E54" s="23">
        <v>2355</v>
      </c>
      <c r="F54" s="149">
        <f t="shared" si="5"/>
        <v>9.8967082035642347E-5</v>
      </c>
      <c r="G54" s="145">
        <v>0.58799999999999997</v>
      </c>
      <c r="H54" s="145">
        <v>0.28799999999999998</v>
      </c>
      <c r="I54" s="22">
        <f t="shared" ref="I54" si="7">+H54*E54</f>
        <v>678.2399999999999</v>
      </c>
      <c r="J54" s="152">
        <f t="shared" si="6"/>
        <v>5.6560043731375868E-5</v>
      </c>
      <c r="K54" s="50" t="s">
        <v>329</v>
      </c>
      <c r="L54" s="50"/>
      <c r="M54" s="50"/>
      <c r="N54" s="50"/>
      <c r="O54" s="50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69"/>
      <c r="AE54" s="69"/>
      <c r="AF54" s="69"/>
      <c r="AG54" s="69"/>
      <c r="AH54" s="69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0"/>
    </row>
    <row r="55" spans="1:52">
      <c r="A55" s="50">
        <v>3</v>
      </c>
      <c r="B55" s="50" t="s">
        <v>354</v>
      </c>
      <c r="C55" s="50" t="s">
        <v>355</v>
      </c>
      <c r="D55" s="23">
        <v>26092803</v>
      </c>
      <c r="E55" s="23">
        <v>21455</v>
      </c>
      <c r="F55" s="149">
        <f t="shared" si="5"/>
        <v>8.222573864525019E-4</v>
      </c>
      <c r="G55" s="145">
        <v>0.87570000000000014</v>
      </c>
      <c r="H55" s="145">
        <v>0.47570000000000001</v>
      </c>
      <c r="I55" s="22">
        <f>+H55*E55</f>
        <v>10206.1435</v>
      </c>
      <c r="J55" s="152">
        <f t="shared" si="6"/>
        <v>8.5111453569340894E-4</v>
      </c>
      <c r="K55" s="50" t="s">
        <v>329</v>
      </c>
      <c r="L55" s="50"/>
      <c r="M55" s="50"/>
      <c r="N55" s="50"/>
      <c r="O55" s="50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69"/>
      <c r="AE55" s="69"/>
      <c r="AF55" s="69"/>
      <c r="AG55" s="69"/>
      <c r="AH55" s="69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0"/>
    </row>
    <row r="56" spans="1:52">
      <c r="A56" s="133" t="s">
        <v>114</v>
      </c>
      <c r="B56" s="134"/>
      <c r="C56" s="134"/>
      <c r="D56" s="134"/>
      <c r="E56" s="134"/>
      <c r="F56" s="134"/>
      <c r="G56" s="136">
        <f>+E53*G53+E54*G54+E55*G55</f>
        <v>28564.618500000004</v>
      </c>
      <c r="H56" s="134"/>
      <c r="I56" s="136">
        <f>+SUM(I53:I55)</f>
        <v>14190.218499999999</v>
      </c>
      <c r="J56" s="134"/>
      <c r="K56" s="134"/>
      <c r="L56" s="134"/>
      <c r="M56" s="136">
        <f>+SUM(M53:M55)</f>
        <v>0</v>
      </c>
      <c r="N56" s="134"/>
      <c r="O56" s="135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0"/>
    </row>
    <row r="57" spans="1:52">
      <c r="A57" s="383" t="s">
        <v>115</v>
      </c>
      <c r="B57" s="384"/>
      <c r="C57" s="384"/>
      <c r="D57" s="384"/>
      <c r="E57" s="384"/>
      <c r="F57" s="384"/>
      <c r="G57" s="384"/>
      <c r="H57" s="384"/>
      <c r="I57" s="384"/>
      <c r="J57" s="384"/>
      <c r="K57" s="384"/>
      <c r="L57" s="384"/>
      <c r="M57" s="384"/>
      <c r="N57" s="384"/>
      <c r="O57" s="385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0"/>
    </row>
    <row r="58" spans="1:52">
      <c r="A58" s="84"/>
      <c r="O58" s="85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0"/>
    </row>
    <row r="59" spans="1:52">
      <c r="A59" s="84"/>
      <c r="O59" s="8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0"/>
    </row>
    <row r="60" spans="1:52">
      <c r="A60" s="383" t="s">
        <v>116</v>
      </c>
      <c r="B60" s="384"/>
      <c r="C60" s="384"/>
      <c r="D60" s="384"/>
      <c r="E60" s="384"/>
      <c r="F60" s="384"/>
      <c r="G60" s="384"/>
      <c r="H60" s="384"/>
      <c r="I60" s="384"/>
      <c r="J60" s="384"/>
      <c r="K60" s="384"/>
      <c r="L60" s="384"/>
      <c r="M60" s="384"/>
      <c r="N60" s="384"/>
      <c r="O60" s="385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0"/>
    </row>
    <row r="61" spans="1:52">
      <c r="A61" s="383" t="s">
        <v>117</v>
      </c>
      <c r="B61" s="384"/>
      <c r="C61" s="384"/>
      <c r="D61" s="384"/>
      <c r="E61" s="384"/>
      <c r="F61" s="384"/>
      <c r="G61" s="384"/>
      <c r="H61" s="384"/>
      <c r="I61" s="384"/>
      <c r="J61" s="384"/>
      <c r="K61" s="384"/>
      <c r="L61" s="384"/>
      <c r="M61" s="384"/>
      <c r="N61" s="384"/>
      <c r="O61" s="385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0"/>
    </row>
    <row r="62" spans="1:52">
      <c r="A62" s="383" t="s">
        <v>118</v>
      </c>
      <c r="B62" s="384"/>
      <c r="C62" s="384"/>
      <c r="D62" s="384"/>
      <c r="E62" s="384"/>
      <c r="F62" s="384"/>
      <c r="G62" s="384"/>
      <c r="H62" s="384"/>
      <c r="I62" s="384"/>
      <c r="J62" s="384"/>
      <c r="K62" s="384"/>
      <c r="L62" s="384"/>
      <c r="M62" s="384"/>
      <c r="N62" s="384"/>
      <c r="O62" s="385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0"/>
    </row>
    <row r="63" spans="1:52">
      <c r="A63" s="84"/>
      <c r="O63" s="8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0"/>
    </row>
    <row r="64" spans="1:52">
      <c r="A64" s="84"/>
      <c r="O64" s="8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0"/>
    </row>
    <row r="65" spans="1:52">
      <c r="A65" s="383" t="s">
        <v>119</v>
      </c>
      <c r="B65" s="384"/>
      <c r="C65" s="384"/>
      <c r="D65" s="384"/>
      <c r="E65" s="384"/>
      <c r="F65" s="384"/>
      <c r="G65" s="384"/>
      <c r="H65" s="384"/>
      <c r="I65" s="384"/>
      <c r="J65" s="384"/>
      <c r="K65" s="384"/>
      <c r="L65" s="384"/>
      <c r="M65" s="384"/>
      <c r="N65" s="384"/>
      <c r="O65" s="385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0"/>
    </row>
    <row r="66" spans="1:52" s="59" customFormat="1">
      <c r="A66" s="394" t="s">
        <v>120</v>
      </c>
      <c r="B66" s="395"/>
      <c r="C66" s="395"/>
      <c r="D66" s="395"/>
      <c r="E66" s="395"/>
      <c r="F66" s="395"/>
      <c r="G66" s="395"/>
      <c r="H66" s="395"/>
      <c r="I66" s="395"/>
      <c r="J66" s="395"/>
      <c r="K66" s="395"/>
      <c r="L66" s="395"/>
      <c r="M66" s="395"/>
      <c r="N66" s="395"/>
      <c r="O66" s="39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67"/>
      <c r="AE66" s="67"/>
      <c r="AF66" s="67"/>
      <c r="AG66" s="67"/>
      <c r="AH66" s="67"/>
      <c r="AI66" s="67"/>
      <c r="AJ66" s="67"/>
      <c r="AK66" s="67"/>
      <c r="AL66" s="67"/>
      <c r="AM66" s="77"/>
      <c r="AN66" s="77"/>
      <c r="AO66" s="77"/>
      <c r="AP66" s="77"/>
      <c r="AQ66" s="77"/>
      <c r="AR66" s="77"/>
      <c r="AS66" s="77"/>
      <c r="AT66" s="77"/>
      <c r="AU66" s="77"/>
      <c r="AV66" s="75"/>
    </row>
    <row r="67" spans="1:52" s="26" customFormat="1">
      <c r="A67" s="87"/>
      <c r="O67" s="88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67"/>
      <c r="AE67" s="67"/>
      <c r="AF67" s="67"/>
      <c r="AG67" s="67"/>
      <c r="AH67" s="67"/>
      <c r="AI67" s="67"/>
      <c r="AJ67" s="67"/>
      <c r="AK67" s="67"/>
      <c r="AL67" s="67"/>
      <c r="AM67" s="69"/>
      <c r="AN67" s="69"/>
      <c r="AO67" s="69"/>
      <c r="AP67" s="69"/>
      <c r="AQ67" s="69"/>
      <c r="AR67" s="69"/>
      <c r="AS67" s="69"/>
      <c r="AT67" s="69"/>
      <c r="AU67" s="69"/>
      <c r="AV67" s="61"/>
    </row>
    <row r="68" spans="1:52" s="26" customFormat="1">
      <c r="A68" s="87"/>
      <c r="O68" s="88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0"/>
      <c r="AW68" s="24"/>
      <c r="AX68" s="24"/>
      <c r="AY68" s="24"/>
      <c r="AZ68" s="24"/>
    </row>
    <row r="69" spans="1:52" s="26" customFormat="1">
      <c r="A69" s="383" t="s">
        <v>278</v>
      </c>
      <c r="B69" s="384"/>
      <c r="C69" s="384"/>
      <c r="D69" s="384"/>
      <c r="E69" s="384"/>
      <c r="F69" s="384"/>
      <c r="G69" s="384"/>
      <c r="H69" s="384"/>
      <c r="I69" s="384"/>
      <c r="J69" s="384"/>
      <c r="K69" s="384"/>
      <c r="L69" s="384"/>
      <c r="M69" s="384"/>
      <c r="N69" s="384"/>
      <c r="O69" s="385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67"/>
      <c r="AE69" s="67"/>
      <c r="AF69" s="67"/>
      <c r="AG69" s="67"/>
      <c r="AH69" s="67"/>
      <c r="AI69" s="67"/>
      <c r="AJ69" s="67"/>
      <c r="AK69" s="67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1"/>
    </row>
    <row r="70" spans="1:52" s="26" customFormat="1">
      <c r="A70" s="383" t="s">
        <v>121</v>
      </c>
      <c r="B70" s="384"/>
      <c r="C70" s="384"/>
      <c r="D70" s="384"/>
      <c r="E70" s="384"/>
      <c r="F70" s="384"/>
      <c r="G70" s="384"/>
      <c r="H70" s="384"/>
      <c r="I70" s="384"/>
      <c r="J70" s="384"/>
      <c r="K70" s="384"/>
      <c r="L70" s="384"/>
      <c r="M70" s="384"/>
      <c r="N70" s="384"/>
      <c r="O70" s="385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67"/>
      <c r="AE70" s="67"/>
      <c r="AF70" s="67"/>
      <c r="AG70" s="67"/>
      <c r="AH70" s="67"/>
      <c r="AI70" s="67"/>
      <c r="AJ70" s="67"/>
      <c r="AK70" s="67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1"/>
    </row>
    <row r="71" spans="1:52" s="26" customFormat="1" ht="13.5" customHeight="1" thickBot="1">
      <c r="A71" s="397" t="s">
        <v>122</v>
      </c>
      <c r="B71" s="398"/>
      <c r="C71" s="398"/>
      <c r="D71" s="398"/>
      <c r="E71" s="398"/>
      <c r="F71" s="398"/>
      <c r="G71" s="399"/>
      <c r="H71" s="81"/>
      <c r="I71" s="81"/>
      <c r="J71" s="81"/>
      <c r="K71" s="81"/>
      <c r="L71" s="81"/>
      <c r="M71" s="81"/>
      <c r="N71" s="81"/>
      <c r="O71" s="10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67"/>
      <c r="AE71" s="67"/>
      <c r="AF71" s="67"/>
      <c r="AG71" s="67"/>
      <c r="AH71" s="67"/>
      <c r="AI71" s="67"/>
      <c r="AJ71" s="67"/>
      <c r="AK71" s="67"/>
      <c r="AL71" s="67"/>
      <c r="AM71" s="69"/>
      <c r="AN71" s="69"/>
      <c r="AO71" s="69"/>
      <c r="AP71" s="69"/>
      <c r="AQ71" s="69"/>
      <c r="AR71" s="69"/>
      <c r="AS71" s="69"/>
      <c r="AT71" s="69"/>
      <c r="AU71" s="69"/>
      <c r="AV71" s="61"/>
    </row>
    <row r="72" spans="1:52" s="26" customFormat="1" ht="63">
      <c r="A72" s="317" t="s">
        <v>92</v>
      </c>
      <c r="B72" s="318" t="s">
        <v>82</v>
      </c>
      <c r="C72" s="318" t="s">
        <v>23</v>
      </c>
      <c r="D72" s="318" t="s">
        <v>46</v>
      </c>
      <c r="E72" s="318" t="s">
        <v>93</v>
      </c>
      <c r="F72" s="319" t="s">
        <v>94</v>
      </c>
      <c r="G72" s="318" t="s">
        <v>47</v>
      </c>
      <c r="H72" s="318" t="s">
        <v>95</v>
      </c>
      <c r="I72" s="320" t="s">
        <v>96</v>
      </c>
      <c r="J72" s="318" t="s">
        <v>48</v>
      </c>
      <c r="K72" s="321" t="s">
        <v>97</v>
      </c>
      <c r="L72" s="318" t="s">
        <v>148</v>
      </c>
      <c r="M72" s="320" t="s">
        <v>98</v>
      </c>
      <c r="N72" s="318" t="s">
        <v>99</v>
      </c>
      <c r="O72" s="323" t="s">
        <v>100</v>
      </c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67"/>
      <c r="AE72" s="67"/>
      <c r="AF72" s="67"/>
      <c r="AG72" s="67"/>
      <c r="AH72" s="67"/>
      <c r="AI72" s="67"/>
      <c r="AJ72" s="67"/>
      <c r="AK72" s="67"/>
      <c r="AL72" s="67"/>
      <c r="AM72" s="69"/>
      <c r="AN72" s="69"/>
      <c r="AO72" s="69"/>
      <c r="AP72" s="69"/>
      <c r="AQ72" s="69"/>
      <c r="AR72" s="69"/>
      <c r="AS72" s="69"/>
      <c r="AT72" s="69"/>
      <c r="AU72" s="69"/>
      <c r="AV72" s="61"/>
    </row>
    <row r="73" spans="1:52" s="26" customFormat="1" ht="15">
      <c r="A73" s="82">
        <v>1</v>
      </c>
      <c r="B73" s="79">
        <v>2</v>
      </c>
      <c r="C73" s="78">
        <v>3</v>
      </c>
      <c r="D73" s="78">
        <v>4</v>
      </c>
      <c r="E73" s="78">
        <v>5</v>
      </c>
      <c r="F73" s="78" t="s">
        <v>276</v>
      </c>
      <c r="G73" s="78">
        <v>7</v>
      </c>
      <c r="H73" s="78">
        <v>8</v>
      </c>
      <c r="I73" s="78" t="s">
        <v>277</v>
      </c>
      <c r="J73" s="78">
        <v>10</v>
      </c>
      <c r="K73" s="80">
        <v>11</v>
      </c>
      <c r="L73" s="78">
        <v>12</v>
      </c>
      <c r="M73" s="78">
        <v>13</v>
      </c>
      <c r="N73" s="78">
        <v>14</v>
      </c>
      <c r="O73" s="83">
        <v>15</v>
      </c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67"/>
      <c r="AE73" s="67"/>
      <c r="AF73" s="67"/>
      <c r="AG73" s="67"/>
      <c r="AH73" s="67"/>
      <c r="AI73" s="67"/>
      <c r="AJ73" s="67"/>
      <c r="AK73" s="67"/>
      <c r="AL73" s="67"/>
      <c r="AM73" s="69"/>
      <c r="AN73" s="69"/>
      <c r="AO73" s="69"/>
      <c r="AP73" s="69"/>
      <c r="AQ73" s="69"/>
      <c r="AR73" s="69"/>
      <c r="AS73" s="69"/>
      <c r="AT73" s="69"/>
      <c r="AU73" s="69"/>
      <c r="AV73" s="61"/>
    </row>
    <row r="74" spans="1:52" s="26" customFormat="1">
      <c r="A74" s="400" t="s">
        <v>175</v>
      </c>
      <c r="B74" s="401"/>
      <c r="C74" s="401"/>
      <c r="D74" s="401"/>
      <c r="E74" s="401"/>
      <c r="F74" s="401"/>
      <c r="G74" s="401"/>
      <c r="H74" s="401"/>
      <c r="I74" s="401"/>
      <c r="J74" s="401"/>
      <c r="K74" s="401"/>
      <c r="L74" s="401"/>
      <c r="M74" s="401"/>
      <c r="N74" s="401"/>
      <c r="O74" s="402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67"/>
      <c r="AE74" s="67"/>
      <c r="AF74" s="67"/>
      <c r="AG74" s="67"/>
      <c r="AH74" s="67"/>
      <c r="AI74" s="67"/>
      <c r="AJ74" s="67"/>
      <c r="AK74" s="67"/>
      <c r="AL74" s="67"/>
      <c r="AM74" s="69"/>
      <c r="AN74" s="69"/>
      <c r="AO74" s="69"/>
      <c r="AP74" s="69"/>
      <c r="AQ74" s="69"/>
      <c r="AR74" s="69"/>
      <c r="AS74" s="69"/>
      <c r="AT74" s="69"/>
      <c r="AU74" s="69"/>
      <c r="AV74" s="61"/>
    </row>
    <row r="75" spans="1:52" s="26" customFormat="1">
      <c r="A75" s="383" t="s">
        <v>282</v>
      </c>
      <c r="B75" s="384"/>
      <c r="C75" s="384"/>
      <c r="D75" s="384"/>
      <c r="E75" s="384"/>
      <c r="F75" s="384"/>
      <c r="G75" s="384"/>
      <c r="H75" s="384"/>
      <c r="I75" s="384"/>
      <c r="J75" s="384"/>
      <c r="K75" s="384"/>
      <c r="L75" s="384"/>
      <c r="M75" s="384"/>
      <c r="N75" s="384"/>
      <c r="O75" s="385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67"/>
      <c r="AE75" s="67"/>
      <c r="AF75" s="67"/>
      <c r="AG75" s="67"/>
      <c r="AH75" s="67"/>
      <c r="AI75" s="67"/>
      <c r="AJ75" s="67"/>
      <c r="AK75" s="67"/>
      <c r="AL75" s="67"/>
      <c r="AM75" s="69"/>
      <c r="AN75" s="69"/>
      <c r="AO75" s="69"/>
      <c r="AP75" s="69"/>
      <c r="AQ75" s="69"/>
      <c r="AR75" s="69"/>
      <c r="AS75" s="69"/>
      <c r="AT75" s="69"/>
      <c r="AU75" s="69"/>
      <c r="AV75" s="61"/>
    </row>
    <row r="76" spans="1:52" s="26" customFormat="1">
      <c r="A76" s="84"/>
      <c r="B76" s="53"/>
      <c r="C76" s="24"/>
      <c r="D76" s="24"/>
      <c r="E76" s="24"/>
      <c r="F76" s="25"/>
      <c r="G76" s="24"/>
      <c r="H76" s="24"/>
      <c r="I76" s="22"/>
      <c r="J76" s="24"/>
      <c r="K76" s="94"/>
      <c r="L76" s="24"/>
      <c r="M76" s="22"/>
      <c r="N76" s="24"/>
      <c r="O76" s="85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67"/>
      <c r="AE76" s="67"/>
      <c r="AF76" s="67"/>
      <c r="AG76" s="67"/>
      <c r="AH76" s="67"/>
      <c r="AI76" s="67"/>
      <c r="AJ76" s="67"/>
      <c r="AK76" s="67"/>
      <c r="AL76" s="67"/>
      <c r="AM76" s="69"/>
      <c r="AN76" s="69"/>
      <c r="AO76" s="69"/>
      <c r="AP76" s="69"/>
      <c r="AQ76" s="69"/>
      <c r="AR76" s="69"/>
      <c r="AS76" s="69"/>
      <c r="AT76" s="69"/>
      <c r="AU76" s="69"/>
      <c r="AV76" s="61"/>
    </row>
    <row r="77" spans="1:52" s="26" customFormat="1">
      <c r="A77" s="84"/>
      <c r="B77" s="53"/>
      <c r="C77" s="24"/>
      <c r="D77" s="24"/>
      <c r="E77" s="24"/>
      <c r="F77" s="25"/>
      <c r="G77" s="24"/>
      <c r="H77" s="24"/>
      <c r="I77" s="22"/>
      <c r="J77" s="24"/>
      <c r="K77" s="94"/>
      <c r="L77" s="24"/>
      <c r="M77" s="22"/>
      <c r="N77" s="24"/>
      <c r="O77" s="85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67"/>
      <c r="AE77" s="67"/>
      <c r="AF77" s="67"/>
      <c r="AG77" s="67"/>
      <c r="AH77" s="67"/>
      <c r="AI77" s="67"/>
      <c r="AJ77" s="67"/>
      <c r="AK77" s="67"/>
      <c r="AL77" s="67"/>
      <c r="AM77" s="69"/>
      <c r="AN77" s="69"/>
      <c r="AO77" s="69"/>
      <c r="AP77" s="69"/>
      <c r="AQ77" s="69"/>
      <c r="AR77" s="69"/>
      <c r="AS77" s="69"/>
      <c r="AT77" s="69"/>
      <c r="AU77" s="69"/>
      <c r="AV77" s="61"/>
    </row>
    <row r="78" spans="1:52" s="26" customFormat="1">
      <c r="A78" s="383" t="s">
        <v>283</v>
      </c>
      <c r="B78" s="384"/>
      <c r="C78" s="384"/>
      <c r="D78" s="384"/>
      <c r="E78" s="384"/>
      <c r="F78" s="384"/>
      <c r="G78" s="384"/>
      <c r="H78" s="384"/>
      <c r="I78" s="384"/>
      <c r="J78" s="384"/>
      <c r="K78" s="384"/>
      <c r="L78" s="384"/>
      <c r="M78" s="384"/>
      <c r="N78" s="384"/>
      <c r="O78" s="385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67"/>
      <c r="AE78" s="67"/>
      <c r="AF78" s="67"/>
      <c r="AG78" s="67"/>
      <c r="AH78" s="67"/>
      <c r="AI78" s="67"/>
      <c r="AJ78" s="67"/>
      <c r="AK78" s="67"/>
      <c r="AL78" s="67"/>
      <c r="AM78" s="69"/>
      <c r="AN78" s="69"/>
      <c r="AO78" s="69"/>
      <c r="AP78" s="69"/>
      <c r="AQ78" s="69"/>
      <c r="AR78" s="69"/>
      <c r="AS78" s="69"/>
      <c r="AT78" s="69"/>
      <c r="AU78" s="69"/>
      <c r="AV78" s="61"/>
    </row>
    <row r="79" spans="1:52" s="26" customFormat="1">
      <c r="A79" s="383" t="s">
        <v>284</v>
      </c>
      <c r="B79" s="384"/>
      <c r="C79" s="384"/>
      <c r="D79" s="384"/>
      <c r="E79" s="384"/>
      <c r="F79" s="384"/>
      <c r="G79" s="384"/>
      <c r="H79" s="384"/>
      <c r="I79" s="384"/>
      <c r="J79" s="384"/>
      <c r="K79" s="384"/>
      <c r="L79" s="384"/>
      <c r="M79" s="384"/>
      <c r="N79" s="384"/>
      <c r="O79" s="385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67"/>
      <c r="AE79" s="67"/>
      <c r="AF79" s="67"/>
      <c r="AG79" s="67"/>
      <c r="AH79" s="67"/>
      <c r="AI79" s="67"/>
      <c r="AJ79" s="67"/>
      <c r="AK79" s="67"/>
      <c r="AL79" s="67"/>
      <c r="AM79" s="69"/>
      <c r="AN79" s="69"/>
      <c r="AO79" s="69"/>
      <c r="AP79" s="69"/>
      <c r="AQ79" s="69"/>
      <c r="AR79" s="69"/>
      <c r="AS79" s="69"/>
      <c r="AT79" s="69"/>
      <c r="AU79" s="69"/>
      <c r="AV79" s="61"/>
    </row>
    <row r="80" spans="1:52" s="26" customFormat="1">
      <c r="A80" s="84">
        <v>1</v>
      </c>
      <c r="B80" s="53" t="s">
        <v>348</v>
      </c>
      <c r="C80" s="24" t="s">
        <v>83</v>
      </c>
      <c r="D80" s="22">
        <v>57729651</v>
      </c>
      <c r="E80" s="22">
        <v>9467572</v>
      </c>
      <c r="F80" s="149">
        <f t="shared" ref="F80" si="8">+(E80/D80)</f>
        <v>0.16399842777500942</v>
      </c>
      <c r="G80" s="239">
        <v>0.10034251653961544</v>
      </c>
      <c r="H80" s="24">
        <v>8.8200000000000001E-2</v>
      </c>
      <c r="I80" s="22">
        <f t="shared" ref="I80" si="9">+H80*E80</f>
        <v>835039.8504</v>
      </c>
      <c r="J80" s="152">
        <f t="shared" ref="J80" si="10">+(I80/$N$4)</f>
        <v>6.9635955496676061E-2</v>
      </c>
      <c r="K80" s="93" t="s">
        <v>349</v>
      </c>
      <c r="L80" s="24"/>
      <c r="M80" s="22"/>
      <c r="N80" s="24"/>
      <c r="O80" s="89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67"/>
      <c r="AE80" s="67"/>
      <c r="AF80" s="67"/>
      <c r="AG80" s="67"/>
      <c r="AH80" s="67"/>
      <c r="AI80" s="67"/>
      <c r="AJ80" s="67"/>
      <c r="AK80" s="67"/>
      <c r="AL80" s="67"/>
      <c r="AM80" s="69"/>
      <c r="AN80" s="69"/>
      <c r="AO80" s="69"/>
      <c r="AP80" s="69"/>
      <c r="AQ80" s="69"/>
      <c r="AR80" s="69"/>
      <c r="AS80" s="69"/>
      <c r="AT80" s="69"/>
      <c r="AU80" s="69"/>
      <c r="AV80" s="61"/>
    </row>
    <row r="81" spans="1:48" s="26" customFormat="1" ht="19.5" customHeight="1">
      <c r="A81" s="138" t="s">
        <v>285</v>
      </c>
      <c r="B81" s="139"/>
      <c r="C81" s="139"/>
      <c r="D81" s="139"/>
      <c r="E81" s="139"/>
      <c r="F81" s="139"/>
      <c r="G81" s="141">
        <f>+(E80*G80)</f>
        <v>950000</v>
      </c>
      <c r="H81" s="139"/>
      <c r="I81" s="141">
        <f>+SUM(I80:I80)</f>
        <v>835039.8504</v>
      </c>
      <c r="J81" s="139"/>
      <c r="K81" s="139"/>
      <c r="L81" s="139"/>
      <c r="M81" s="141">
        <f>+SUM(M80:M80)</f>
        <v>0</v>
      </c>
      <c r="N81" s="139"/>
      <c r="O81" s="140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67"/>
      <c r="AE81" s="67"/>
      <c r="AF81" s="67"/>
      <c r="AG81" s="67"/>
      <c r="AH81" s="67"/>
      <c r="AI81" s="67"/>
      <c r="AJ81" s="67"/>
      <c r="AK81" s="67"/>
      <c r="AL81" s="67"/>
      <c r="AM81" s="69"/>
      <c r="AN81" s="69"/>
      <c r="AO81" s="69"/>
      <c r="AP81" s="69"/>
      <c r="AQ81" s="69"/>
      <c r="AR81" s="69"/>
      <c r="AS81" s="69"/>
      <c r="AT81" s="69"/>
      <c r="AU81" s="69"/>
      <c r="AV81" s="61"/>
    </row>
    <row r="82" spans="1:48" s="26" customFormat="1" ht="13.5" thickBot="1">
      <c r="A82" s="386" t="s">
        <v>286</v>
      </c>
      <c r="B82" s="387"/>
      <c r="C82" s="387"/>
      <c r="D82" s="387"/>
      <c r="E82" s="387"/>
      <c r="F82" s="387"/>
      <c r="G82" s="393"/>
      <c r="H82" s="50"/>
      <c r="I82" s="90"/>
      <c r="J82" s="50"/>
      <c r="K82" s="93"/>
      <c r="L82" s="50"/>
      <c r="M82" s="90"/>
      <c r="N82" s="50"/>
      <c r="O82" s="91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67"/>
      <c r="AE82" s="67"/>
      <c r="AF82" s="67"/>
      <c r="AG82" s="67"/>
      <c r="AH82" s="67"/>
      <c r="AI82" s="67"/>
      <c r="AJ82" s="67"/>
      <c r="AK82" s="67"/>
      <c r="AL82" s="67"/>
      <c r="AM82" s="69"/>
      <c r="AN82" s="69"/>
      <c r="AO82" s="69"/>
      <c r="AP82" s="69"/>
      <c r="AQ82" s="69"/>
      <c r="AR82" s="69"/>
      <c r="AS82" s="69"/>
      <c r="AT82" s="69"/>
      <c r="AU82" s="69"/>
      <c r="AV82" s="61"/>
    </row>
    <row r="83" spans="1:48" s="26" customFormat="1" ht="63">
      <c r="A83" s="317" t="s">
        <v>92</v>
      </c>
      <c r="B83" s="318" t="s">
        <v>82</v>
      </c>
      <c r="C83" s="318" t="s">
        <v>23</v>
      </c>
      <c r="D83" s="318" t="s">
        <v>46</v>
      </c>
      <c r="E83" s="318" t="s">
        <v>93</v>
      </c>
      <c r="F83" s="319" t="s">
        <v>94</v>
      </c>
      <c r="G83" s="318" t="s">
        <v>47</v>
      </c>
      <c r="H83" s="318" t="s">
        <v>95</v>
      </c>
      <c r="I83" s="320" t="s">
        <v>96</v>
      </c>
      <c r="J83" s="318" t="s">
        <v>48</v>
      </c>
      <c r="K83" s="321" t="s">
        <v>97</v>
      </c>
      <c r="L83" s="318" t="s">
        <v>148</v>
      </c>
      <c r="M83" s="320" t="s">
        <v>98</v>
      </c>
      <c r="N83" s="318" t="s">
        <v>99</v>
      </c>
      <c r="O83" s="323" t="s">
        <v>100</v>
      </c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67"/>
      <c r="AE83" s="67"/>
      <c r="AF83" s="67"/>
      <c r="AG83" s="67"/>
      <c r="AH83" s="67"/>
      <c r="AI83" s="67"/>
      <c r="AJ83" s="67"/>
      <c r="AK83" s="67"/>
      <c r="AL83" s="67"/>
      <c r="AM83" s="69"/>
      <c r="AN83" s="69"/>
      <c r="AO83" s="69"/>
      <c r="AP83" s="69"/>
      <c r="AQ83" s="69"/>
      <c r="AR83" s="69"/>
      <c r="AS83" s="69"/>
      <c r="AT83" s="69"/>
      <c r="AU83" s="69"/>
      <c r="AV83" s="61"/>
    </row>
    <row r="84" spans="1:48" ht="15">
      <c r="A84" s="82">
        <v>1</v>
      </c>
      <c r="B84" s="79">
        <v>2</v>
      </c>
      <c r="C84" s="78">
        <v>3</v>
      </c>
      <c r="D84" s="78">
        <v>4</v>
      </c>
      <c r="E84" s="78">
        <v>5</v>
      </c>
      <c r="F84" s="78" t="s">
        <v>276</v>
      </c>
      <c r="G84" s="78">
        <v>7</v>
      </c>
      <c r="H84" s="78">
        <v>8</v>
      </c>
      <c r="I84" s="78" t="s">
        <v>277</v>
      </c>
      <c r="J84" s="78">
        <v>10</v>
      </c>
      <c r="K84" s="80">
        <v>11</v>
      </c>
      <c r="L84" s="78">
        <v>12</v>
      </c>
      <c r="M84" s="78">
        <v>13</v>
      </c>
      <c r="N84" s="78">
        <v>14</v>
      </c>
      <c r="O84" s="83">
        <v>15</v>
      </c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67"/>
      <c r="AE84" s="67"/>
      <c r="AF84" s="67"/>
      <c r="AG84" s="67"/>
      <c r="AH84" s="67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0"/>
    </row>
    <row r="85" spans="1:48">
      <c r="A85" s="400" t="s">
        <v>123</v>
      </c>
      <c r="B85" s="401"/>
      <c r="C85" s="401"/>
      <c r="D85" s="401"/>
      <c r="E85" s="401"/>
      <c r="F85" s="401"/>
      <c r="G85" s="401"/>
      <c r="H85" s="401"/>
      <c r="I85" s="401"/>
      <c r="J85" s="401"/>
      <c r="K85" s="401"/>
      <c r="L85" s="401"/>
      <c r="M85" s="401"/>
      <c r="N85" s="401"/>
      <c r="O85" s="402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67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0"/>
    </row>
    <row r="86" spans="1:48">
      <c r="A86" s="383" t="s">
        <v>124</v>
      </c>
      <c r="B86" s="384"/>
      <c r="C86" s="384"/>
      <c r="D86" s="384"/>
      <c r="E86" s="384"/>
      <c r="F86" s="384"/>
      <c r="G86" s="384"/>
      <c r="H86" s="384"/>
      <c r="I86" s="384"/>
      <c r="J86" s="384"/>
      <c r="K86" s="384"/>
      <c r="L86" s="384"/>
      <c r="M86" s="384"/>
      <c r="N86" s="384"/>
      <c r="O86" s="385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67"/>
      <c r="AE86" s="67"/>
      <c r="AF86" s="67"/>
      <c r="AG86" s="67"/>
      <c r="AH86" s="67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0"/>
    </row>
    <row r="87" spans="1:48">
      <c r="A87" s="84"/>
      <c r="O87" s="85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67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0"/>
    </row>
    <row r="88" spans="1:48">
      <c r="A88" s="84"/>
      <c r="O88" s="85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67"/>
      <c r="AE88" s="67"/>
      <c r="AF88" s="67"/>
      <c r="AG88" s="67"/>
      <c r="AH88" s="67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0"/>
    </row>
    <row r="89" spans="1:48">
      <c r="A89" s="383" t="s">
        <v>279</v>
      </c>
      <c r="B89" s="384"/>
      <c r="C89" s="384"/>
      <c r="D89" s="384"/>
      <c r="E89" s="384"/>
      <c r="F89" s="384"/>
      <c r="G89" s="384"/>
      <c r="H89" s="384"/>
      <c r="I89" s="384"/>
      <c r="J89" s="384"/>
      <c r="K89" s="384"/>
      <c r="L89" s="384"/>
      <c r="M89" s="384"/>
      <c r="N89" s="384"/>
      <c r="O89" s="385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0"/>
    </row>
    <row r="90" spans="1:48">
      <c r="A90" s="383" t="s">
        <v>125</v>
      </c>
      <c r="B90" s="384"/>
      <c r="C90" s="384"/>
      <c r="D90" s="384"/>
      <c r="E90" s="384"/>
      <c r="F90" s="384"/>
      <c r="G90" s="384"/>
      <c r="H90" s="384"/>
      <c r="I90" s="384"/>
      <c r="J90" s="384"/>
      <c r="K90" s="384"/>
      <c r="L90" s="384"/>
      <c r="M90" s="384"/>
      <c r="N90" s="384"/>
      <c r="O90" s="385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67"/>
      <c r="AE90" s="67"/>
      <c r="AF90" s="67"/>
      <c r="AG90" s="67"/>
      <c r="AH90" s="67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0"/>
    </row>
    <row r="91" spans="1:48">
      <c r="A91" s="84"/>
      <c r="O91" s="89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0"/>
    </row>
    <row r="92" spans="1:48">
      <c r="A92" s="84"/>
      <c r="O92" s="89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67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0"/>
    </row>
    <row r="93" spans="1:48">
      <c r="A93" s="383" t="s">
        <v>126</v>
      </c>
      <c r="B93" s="384"/>
      <c r="C93" s="384"/>
      <c r="D93" s="384"/>
      <c r="E93" s="384"/>
      <c r="F93" s="384"/>
      <c r="G93" s="384"/>
      <c r="H93" s="384"/>
      <c r="I93" s="384"/>
      <c r="J93" s="384"/>
      <c r="K93" s="384"/>
      <c r="L93" s="384"/>
      <c r="M93" s="384"/>
      <c r="N93" s="384"/>
      <c r="O93" s="385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0"/>
    </row>
    <row r="94" spans="1:48" ht="13.5" thickBot="1">
      <c r="A94" s="386" t="s">
        <v>127</v>
      </c>
      <c r="B94" s="387"/>
      <c r="C94" s="387"/>
      <c r="D94" s="387"/>
      <c r="E94" s="387"/>
      <c r="F94" s="387"/>
      <c r="G94" s="393"/>
      <c r="H94" s="50"/>
      <c r="I94" s="90"/>
      <c r="J94" s="50"/>
      <c r="K94" s="93"/>
      <c r="L94" s="50"/>
      <c r="M94" s="90"/>
      <c r="N94" s="50"/>
      <c r="O94" s="91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0"/>
    </row>
    <row r="95" spans="1:48" ht="63">
      <c r="A95" s="317" t="s">
        <v>92</v>
      </c>
      <c r="B95" s="318" t="s">
        <v>82</v>
      </c>
      <c r="C95" s="318" t="s">
        <v>23</v>
      </c>
      <c r="D95" s="318" t="s">
        <v>46</v>
      </c>
      <c r="E95" s="318" t="s">
        <v>93</v>
      </c>
      <c r="F95" s="319" t="s">
        <v>94</v>
      </c>
      <c r="G95" s="318" t="s">
        <v>47</v>
      </c>
      <c r="H95" s="318" t="s">
        <v>95</v>
      </c>
      <c r="I95" s="320" t="s">
        <v>96</v>
      </c>
      <c r="J95" s="318" t="s">
        <v>48</v>
      </c>
      <c r="K95" s="321" t="s">
        <v>97</v>
      </c>
      <c r="L95" s="318" t="s">
        <v>148</v>
      </c>
      <c r="M95" s="320" t="s">
        <v>98</v>
      </c>
      <c r="N95" s="318" t="s">
        <v>99</v>
      </c>
      <c r="O95" s="323" t="s">
        <v>100</v>
      </c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0"/>
    </row>
    <row r="96" spans="1:48" ht="15">
      <c r="A96" s="82">
        <v>1</v>
      </c>
      <c r="B96" s="79">
        <v>2</v>
      </c>
      <c r="C96" s="78">
        <v>3</v>
      </c>
      <c r="D96" s="78">
        <v>4</v>
      </c>
      <c r="E96" s="78">
        <v>5</v>
      </c>
      <c r="F96" s="78" t="s">
        <v>276</v>
      </c>
      <c r="G96" s="78">
        <v>7</v>
      </c>
      <c r="H96" s="78">
        <v>8</v>
      </c>
      <c r="I96" s="78" t="s">
        <v>277</v>
      </c>
      <c r="J96" s="78">
        <v>10</v>
      </c>
      <c r="K96" s="80">
        <v>11</v>
      </c>
      <c r="L96" s="78">
        <v>12</v>
      </c>
      <c r="M96" s="78">
        <v>13</v>
      </c>
      <c r="N96" s="78">
        <v>14</v>
      </c>
      <c r="O96" s="83">
        <v>15</v>
      </c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0"/>
    </row>
    <row r="97" spans="1:48">
      <c r="A97" s="400" t="s">
        <v>128</v>
      </c>
      <c r="B97" s="401"/>
      <c r="C97" s="401"/>
      <c r="D97" s="401"/>
      <c r="E97" s="401"/>
      <c r="F97" s="401"/>
      <c r="G97" s="401"/>
      <c r="H97" s="401"/>
      <c r="I97" s="401"/>
      <c r="J97" s="401"/>
      <c r="K97" s="401"/>
      <c r="L97" s="401"/>
      <c r="M97" s="401"/>
      <c r="N97" s="401"/>
      <c r="O97" s="402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0"/>
    </row>
    <row r="98" spans="1:48">
      <c r="A98" s="383" t="s">
        <v>280</v>
      </c>
      <c r="B98" s="384"/>
      <c r="C98" s="384"/>
      <c r="D98" s="384"/>
      <c r="E98" s="384"/>
      <c r="F98" s="384"/>
      <c r="G98" s="384"/>
      <c r="H98" s="384"/>
      <c r="I98" s="384"/>
      <c r="J98" s="384"/>
      <c r="K98" s="384"/>
      <c r="L98" s="384"/>
      <c r="M98" s="384"/>
      <c r="N98" s="384"/>
      <c r="O98" s="385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0"/>
    </row>
    <row r="99" spans="1:48">
      <c r="A99" s="84"/>
      <c r="O99" s="85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  <c r="AV99" s="60"/>
    </row>
    <row r="100" spans="1:48">
      <c r="A100" s="84"/>
      <c r="O100" s="85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67"/>
      <c r="AS100" s="67"/>
      <c r="AT100" s="67"/>
      <c r="AU100" s="67"/>
      <c r="AV100" s="60"/>
    </row>
    <row r="101" spans="1:48">
      <c r="A101" s="383" t="s">
        <v>281</v>
      </c>
      <c r="B101" s="384"/>
      <c r="C101" s="384"/>
      <c r="D101" s="384"/>
      <c r="E101" s="384"/>
      <c r="F101" s="384"/>
      <c r="G101" s="384"/>
      <c r="H101" s="384"/>
      <c r="I101" s="384"/>
      <c r="J101" s="384"/>
      <c r="K101" s="384"/>
      <c r="L101" s="384"/>
      <c r="M101" s="384"/>
      <c r="N101" s="384"/>
      <c r="O101" s="385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7"/>
      <c r="AP101" s="67"/>
      <c r="AQ101" s="67"/>
      <c r="AR101" s="67"/>
      <c r="AS101" s="67"/>
      <c r="AT101" s="67"/>
      <c r="AU101" s="67"/>
      <c r="AV101" s="60"/>
    </row>
    <row r="102" spans="1:48">
      <c r="A102" s="383" t="s">
        <v>129</v>
      </c>
      <c r="B102" s="384"/>
      <c r="C102" s="384"/>
      <c r="D102" s="384"/>
      <c r="E102" s="384"/>
      <c r="F102" s="384"/>
      <c r="G102" s="384"/>
      <c r="H102" s="384"/>
      <c r="I102" s="384"/>
      <c r="J102" s="384"/>
      <c r="K102" s="384"/>
      <c r="L102" s="384"/>
      <c r="M102" s="384"/>
      <c r="N102" s="384"/>
      <c r="O102" s="385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67"/>
      <c r="AE102" s="67"/>
      <c r="AF102" s="67"/>
      <c r="AG102" s="67"/>
      <c r="AH102" s="67"/>
      <c r="AI102" s="67"/>
      <c r="AJ102" s="67"/>
      <c r="AK102" s="67"/>
      <c r="AL102" s="67"/>
      <c r="AM102" s="67"/>
      <c r="AN102" s="67"/>
      <c r="AO102" s="67"/>
      <c r="AP102" s="67"/>
      <c r="AQ102" s="67"/>
      <c r="AR102" s="67"/>
      <c r="AS102" s="67"/>
      <c r="AT102" s="67"/>
      <c r="AU102" s="67"/>
      <c r="AV102" s="60"/>
    </row>
    <row r="103" spans="1:48">
      <c r="A103" s="84"/>
      <c r="O103" s="85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67"/>
      <c r="AE103" s="67"/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  <c r="AP103" s="67"/>
      <c r="AQ103" s="67"/>
      <c r="AR103" s="67"/>
      <c r="AS103" s="67"/>
      <c r="AT103" s="67"/>
      <c r="AU103" s="67"/>
      <c r="AV103" s="60"/>
    </row>
    <row r="104" spans="1:48">
      <c r="A104" s="84"/>
      <c r="O104" s="85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0"/>
    </row>
    <row r="105" spans="1:48" ht="13.5" thickBot="1">
      <c r="A105" s="386" t="s">
        <v>130</v>
      </c>
      <c r="B105" s="387"/>
      <c r="C105" s="387"/>
      <c r="D105" s="387"/>
      <c r="E105" s="387"/>
      <c r="F105" s="387"/>
      <c r="G105" s="393"/>
      <c r="O105" s="85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  <c r="AV105" s="60"/>
    </row>
    <row r="106" spans="1:48" ht="63">
      <c r="A106" s="317" t="s">
        <v>92</v>
      </c>
      <c r="B106" s="318" t="s">
        <v>82</v>
      </c>
      <c r="C106" s="318" t="s">
        <v>23</v>
      </c>
      <c r="D106" s="318" t="s">
        <v>46</v>
      </c>
      <c r="E106" s="318" t="s">
        <v>93</v>
      </c>
      <c r="F106" s="319" t="s">
        <v>94</v>
      </c>
      <c r="G106" s="318" t="s">
        <v>47</v>
      </c>
      <c r="H106" s="318" t="s">
        <v>95</v>
      </c>
      <c r="I106" s="320" t="s">
        <v>96</v>
      </c>
      <c r="J106" s="324" t="s">
        <v>98</v>
      </c>
      <c r="K106" s="321" t="s">
        <v>97</v>
      </c>
      <c r="L106" s="318" t="s">
        <v>148</v>
      </c>
      <c r="M106" s="320" t="s">
        <v>98</v>
      </c>
      <c r="N106" s="318" t="s">
        <v>99</v>
      </c>
      <c r="O106" s="323" t="s">
        <v>100</v>
      </c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67"/>
      <c r="AE106" s="67"/>
      <c r="AF106" s="67"/>
      <c r="AG106" s="67"/>
      <c r="AH106" s="67"/>
      <c r="AI106" s="67"/>
      <c r="AJ106" s="67"/>
      <c r="AK106" s="67"/>
      <c r="AL106" s="67"/>
      <c r="AM106" s="67"/>
      <c r="AN106" s="67"/>
      <c r="AO106" s="67"/>
      <c r="AP106" s="67"/>
      <c r="AQ106" s="67"/>
      <c r="AR106" s="67"/>
      <c r="AS106" s="67"/>
      <c r="AT106" s="67"/>
      <c r="AU106" s="67"/>
      <c r="AV106" s="60"/>
    </row>
    <row r="107" spans="1:48" ht="15">
      <c r="A107" s="82">
        <v>1</v>
      </c>
      <c r="B107" s="79">
        <v>2</v>
      </c>
      <c r="C107" s="78">
        <v>3</v>
      </c>
      <c r="D107" s="78">
        <v>4</v>
      </c>
      <c r="E107" s="78">
        <v>5</v>
      </c>
      <c r="F107" s="78" t="s">
        <v>276</v>
      </c>
      <c r="G107" s="78">
        <v>7</v>
      </c>
      <c r="H107" s="78">
        <v>8</v>
      </c>
      <c r="I107" s="78" t="s">
        <v>277</v>
      </c>
      <c r="J107" s="78">
        <v>10</v>
      </c>
      <c r="K107" s="80">
        <v>11</v>
      </c>
      <c r="L107" s="78">
        <v>12</v>
      </c>
      <c r="M107" s="78">
        <v>13</v>
      </c>
      <c r="N107" s="78">
        <v>14</v>
      </c>
      <c r="O107" s="83">
        <v>15</v>
      </c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67"/>
      <c r="AE107" s="67"/>
      <c r="AF107" s="67"/>
      <c r="AG107" s="67"/>
      <c r="AH107" s="67"/>
      <c r="AI107" s="67"/>
      <c r="AJ107" s="67"/>
      <c r="AK107" s="67"/>
      <c r="AL107" s="67"/>
      <c r="AM107" s="67"/>
      <c r="AN107" s="67"/>
      <c r="AO107" s="67"/>
      <c r="AP107" s="67"/>
      <c r="AQ107" s="67"/>
      <c r="AR107" s="67"/>
      <c r="AS107" s="67"/>
      <c r="AT107" s="67"/>
      <c r="AU107" s="67"/>
      <c r="AV107" s="60"/>
    </row>
    <row r="108" spans="1:48">
      <c r="A108" s="400" t="s">
        <v>131</v>
      </c>
      <c r="B108" s="401"/>
      <c r="C108" s="401"/>
      <c r="D108" s="401"/>
      <c r="E108" s="401"/>
      <c r="F108" s="401"/>
      <c r="G108" s="401"/>
      <c r="H108" s="401"/>
      <c r="I108" s="401"/>
      <c r="J108" s="401"/>
      <c r="K108" s="401"/>
      <c r="L108" s="401"/>
      <c r="M108" s="401"/>
      <c r="N108" s="401"/>
      <c r="O108" s="402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67"/>
      <c r="AE108" s="67"/>
      <c r="AF108" s="67"/>
      <c r="AG108" s="67"/>
      <c r="AH108" s="67"/>
      <c r="AI108" s="67"/>
      <c r="AJ108" s="67"/>
      <c r="AK108" s="67"/>
      <c r="AL108" s="67"/>
      <c r="AM108" s="67"/>
      <c r="AN108" s="67"/>
      <c r="AO108" s="67"/>
      <c r="AP108" s="67"/>
      <c r="AQ108" s="67"/>
      <c r="AR108" s="67"/>
      <c r="AS108" s="67"/>
      <c r="AT108" s="67"/>
      <c r="AU108" s="67"/>
      <c r="AV108" s="60"/>
    </row>
    <row r="109" spans="1:48">
      <c r="A109" s="383" t="s">
        <v>132</v>
      </c>
      <c r="B109" s="384"/>
      <c r="C109" s="384"/>
      <c r="D109" s="384"/>
      <c r="E109" s="384"/>
      <c r="F109" s="384"/>
      <c r="G109" s="384"/>
      <c r="H109" s="384"/>
      <c r="I109" s="384"/>
      <c r="J109" s="384"/>
      <c r="K109" s="384"/>
      <c r="L109" s="384"/>
      <c r="M109" s="384"/>
      <c r="N109" s="384"/>
      <c r="O109" s="385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67"/>
      <c r="AE109" s="67"/>
      <c r="AF109" s="67"/>
      <c r="AG109" s="67"/>
      <c r="AH109" s="67"/>
      <c r="AI109" s="67"/>
      <c r="AJ109" s="67"/>
      <c r="AK109" s="67"/>
      <c r="AL109" s="67"/>
      <c r="AM109" s="67"/>
      <c r="AN109" s="67"/>
      <c r="AO109" s="67"/>
      <c r="AP109" s="67"/>
      <c r="AQ109" s="67"/>
      <c r="AR109" s="67"/>
      <c r="AS109" s="67"/>
      <c r="AT109" s="67"/>
      <c r="AU109" s="67"/>
      <c r="AV109" s="60"/>
    </row>
    <row r="110" spans="1:48">
      <c r="A110" s="84">
        <v>1</v>
      </c>
      <c r="B110" s="53" t="s">
        <v>442</v>
      </c>
      <c r="C110" s="153" t="s">
        <v>83</v>
      </c>
      <c r="D110" s="153" t="s">
        <v>83</v>
      </c>
      <c r="E110" s="153" t="s">
        <v>83</v>
      </c>
      <c r="F110" s="153" t="s">
        <v>83</v>
      </c>
      <c r="G110" s="179">
        <v>2000000</v>
      </c>
      <c r="H110" s="153" t="s">
        <v>83</v>
      </c>
      <c r="I110" s="179">
        <v>2000000</v>
      </c>
      <c r="J110" s="152">
        <f t="shared" ref="J110:J111" si="11">+(I110/$N$4)</f>
        <v>0.1667847479693792</v>
      </c>
      <c r="K110" s="93" t="s">
        <v>443</v>
      </c>
      <c r="O110" s="85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67"/>
      <c r="AE110" s="67"/>
      <c r="AF110" s="67"/>
      <c r="AG110" s="67"/>
      <c r="AH110" s="67"/>
      <c r="AI110" s="67"/>
      <c r="AJ110" s="67"/>
      <c r="AK110" s="67"/>
      <c r="AL110" s="67"/>
      <c r="AM110" s="67"/>
      <c r="AN110" s="67"/>
      <c r="AO110" s="67"/>
      <c r="AP110" s="67"/>
      <c r="AQ110" s="67"/>
      <c r="AR110" s="67"/>
      <c r="AS110" s="67"/>
      <c r="AT110" s="67"/>
      <c r="AU110" s="67"/>
      <c r="AV110" s="60"/>
    </row>
    <row r="111" spans="1:48">
      <c r="A111" s="84">
        <v>2</v>
      </c>
      <c r="B111" s="53" t="s">
        <v>450</v>
      </c>
      <c r="C111" s="153" t="s">
        <v>83</v>
      </c>
      <c r="D111" s="153" t="s">
        <v>83</v>
      </c>
      <c r="E111" s="153" t="s">
        <v>83</v>
      </c>
      <c r="F111" s="153" t="s">
        <v>83</v>
      </c>
      <c r="G111" s="179">
        <v>1500000</v>
      </c>
      <c r="H111" s="153" t="s">
        <v>83</v>
      </c>
      <c r="I111" s="179">
        <v>1500000</v>
      </c>
      <c r="J111" s="152">
        <f t="shared" si="11"/>
        <v>0.12508856097703441</v>
      </c>
      <c r="K111" s="93" t="s">
        <v>443</v>
      </c>
      <c r="O111" s="85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  <c r="AP111" s="67"/>
      <c r="AQ111" s="67"/>
      <c r="AR111" s="67"/>
      <c r="AS111" s="67"/>
      <c r="AT111" s="67"/>
      <c r="AU111" s="67"/>
      <c r="AV111" s="60"/>
    </row>
    <row r="112" spans="1:48">
      <c r="A112" s="84">
        <v>3</v>
      </c>
      <c r="B112" s="53" t="s">
        <v>444</v>
      </c>
      <c r="C112" s="153" t="s">
        <v>83</v>
      </c>
      <c r="D112" s="153" t="s">
        <v>83</v>
      </c>
      <c r="E112" s="153" t="s">
        <v>83</v>
      </c>
      <c r="F112" s="153" t="s">
        <v>83</v>
      </c>
      <c r="G112" s="179">
        <v>1500000</v>
      </c>
      <c r="H112" s="153" t="s">
        <v>83</v>
      </c>
      <c r="I112" s="179">
        <v>1500000</v>
      </c>
      <c r="J112" s="152">
        <f t="shared" ref="J112" si="12">+(I112/$N$4)</f>
        <v>0.12508856097703441</v>
      </c>
      <c r="K112" s="93" t="s">
        <v>443</v>
      </c>
      <c r="O112" s="85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67"/>
      <c r="AE112" s="67"/>
      <c r="AF112" s="67"/>
      <c r="AG112" s="67"/>
      <c r="AH112" s="67"/>
      <c r="AI112" s="67"/>
      <c r="AJ112" s="67"/>
      <c r="AK112" s="67"/>
      <c r="AL112" s="67"/>
      <c r="AM112" s="67"/>
      <c r="AN112" s="67"/>
      <c r="AO112" s="67"/>
      <c r="AP112" s="67"/>
      <c r="AQ112" s="67"/>
      <c r="AR112" s="67"/>
      <c r="AS112" s="67"/>
      <c r="AT112" s="67"/>
      <c r="AU112" s="67"/>
      <c r="AV112" s="60"/>
    </row>
    <row r="113" spans="1:48">
      <c r="A113" s="84"/>
      <c r="G113" s="22">
        <f>+SUM(G110:G112)</f>
        <v>5000000</v>
      </c>
      <c r="I113" s="22">
        <f>+SUM(I110:I112)</f>
        <v>5000000</v>
      </c>
      <c r="O113" s="85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67"/>
      <c r="AE113" s="67"/>
      <c r="AF113" s="67"/>
      <c r="AG113" s="67"/>
      <c r="AH113" s="67"/>
      <c r="AI113" s="67"/>
      <c r="AJ113" s="67"/>
      <c r="AK113" s="67"/>
      <c r="AL113" s="67"/>
      <c r="AM113" s="67"/>
      <c r="AN113" s="67"/>
      <c r="AO113" s="67"/>
      <c r="AP113" s="67"/>
      <c r="AQ113" s="67"/>
      <c r="AR113" s="67"/>
      <c r="AS113" s="67"/>
      <c r="AT113" s="67"/>
      <c r="AU113" s="67"/>
      <c r="AV113" s="60"/>
    </row>
    <row r="114" spans="1:48">
      <c r="A114" s="383" t="s">
        <v>133</v>
      </c>
      <c r="B114" s="384"/>
      <c r="C114" s="384"/>
      <c r="D114" s="384"/>
      <c r="E114" s="384"/>
      <c r="F114" s="384"/>
      <c r="G114" s="384"/>
      <c r="H114" s="384"/>
      <c r="I114" s="384"/>
      <c r="J114" s="384"/>
      <c r="K114" s="384"/>
      <c r="L114" s="384"/>
      <c r="M114" s="384"/>
      <c r="N114" s="384"/>
      <c r="O114" s="385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67"/>
      <c r="AE114" s="67"/>
      <c r="AF114" s="67"/>
      <c r="AG114" s="67"/>
      <c r="AH114" s="67"/>
      <c r="AI114" s="67"/>
      <c r="AJ114" s="67"/>
      <c r="AK114" s="67"/>
      <c r="AL114" s="67"/>
      <c r="AM114" s="67"/>
      <c r="AN114" s="67"/>
      <c r="AO114" s="67"/>
      <c r="AP114" s="67"/>
      <c r="AQ114" s="67"/>
      <c r="AR114" s="67"/>
      <c r="AS114" s="67"/>
      <c r="AT114" s="67"/>
      <c r="AU114" s="67"/>
      <c r="AV114" s="60"/>
    </row>
    <row r="115" spans="1:48">
      <c r="A115" s="383" t="s">
        <v>134</v>
      </c>
      <c r="B115" s="384"/>
      <c r="C115" s="384"/>
      <c r="D115" s="384"/>
      <c r="E115" s="384"/>
      <c r="F115" s="384"/>
      <c r="G115" s="384"/>
      <c r="H115" s="384"/>
      <c r="I115" s="384"/>
      <c r="J115" s="384"/>
      <c r="K115" s="384"/>
      <c r="L115" s="384"/>
      <c r="M115" s="384"/>
      <c r="N115" s="384"/>
      <c r="O115" s="385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7"/>
      <c r="AE115" s="77"/>
      <c r="AF115" s="77"/>
      <c r="AG115" s="77"/>
      <c r="AH115" s="67"/>
      <c r="AI115" s="67"/>
      <c r="AJ115" s="67"/>
      <c r="AK115" s="67"/>
      <c r="AL115" s="67"/>
      <c r="AM115" s="67"/>
      <c r="AN115" s="67"/>
      <c r="AO115" s="67"/>
      <c r="AP115" s="67"/>
      <c r="AQ115" s="67"/>
      <c r="AR115" s="67"/>
      <c r="AS115" s="67"/>
      <c r="AT115" s="67"/>
      <c r="AU115" s="67"/>
      <c r="AV115" s="60"/>
    </row>
    <row r="116" spans="1:48">
      <c r="A116" s="84"/>
      <c r="O116" s="85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7"/>
      <c r="AE116" s="77"/>
      <c r="AF116" s="77"/>
      <c r="AG116" s="7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7"/>
      <c r="AT116" s="67"/>
      <c r="AU116" s="67"/>
      <c r="AV116" s="60"/>
    </row>
    <row r="117" spans="1:48">
      <c r="A117" s="84"/>
      <c r="O117" s="85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7"/>
      <c r="AE117" s="77"/>
      <c r="AF117" s="77"/>
      <c r="AG117" s="77"/>
      <c r="AH117" s="67"/>
      <c r="AI117" s="67"/>
      <c r="AJ117" s="67"/>
      <c r="AK117" s="67"/>
      <c r="AL117" s="67"/>
      <c r="AM117" s="67"/>
      <c r="AN117" s="67"/>
      <c r="AO117" s="67"/>
      <c r="AP117" s="67"/>
      <c r="AQ117" s="67"/>
      <c r="AR117" s="67"/>
      <c r="AS117" s="67"/>
      <c r="AT117" s="67"/>
      <c r="AU117" s="67"/>
      <c r="AV117" s="60"/>
    </row>
    <row r="118" spans="1:48">
      <c r="A118" s="383" t="s">
        <v>135</v>
      </c>
      <c r="B118" s="384"/>
      <c r="C118" s="384"/>
      <c r="D118" s="384"/>
      <c r="E118" s="384"/>
      <c r="F118" s="384"/>
      <c r="G118" s="384"/>
      <c r="H118" s="384"/>
      <c r="I118" s="384"/>
      <c r="J118" s="384"/>
      <c r="K118" s="384"/>
      <c r="L118" s="384"/>
      <c r="M118" s="384"/>
      <c r="N118" s="384"/>
      <c r="O118" s="385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7"/>
      <c r="AE118" s="77"/>
      <c r="AF118" s="77"/>
      <c r="AG118" s="77"/>
      <c r="AH118" s="67"/>
      <c r="AI118" s="67"/>
      <c r="AJ118" s="67"/>
      <c r="AK118" s="67"/>
      <c r="AL118" s="67"/>
      <c r="AM118" s="67"/>
      <c r="AN118" s="67"/>
      <c r="AO118" s="67"/>
      <c r="AP118" s="67"/>
      <c r="AQ118" s="67"/>
      <c r="AR118" s="67"/>
      <c r="AS118" s="67"/>
      <c r="AT118" s="67"/>
      <c r="AU118" s="67"/>
      <c r="AV118" s="60"/>
    </row>
    <row r="119" spans="1:48" ht="13.5" thickBot="1">
      <c r="A119" s="412" t="s">
        <v>136</v>
      </c>
      <c r="B119" s="413"/>
      <c r="C119" s="413"/>
      <c r="D119" s="413"/>
      <c r="E119" s="413"/>
      <c r="F119" s="413"/>
      <c r="G119" s="413"/>
      <c r="H119" s="413"/>
      <c r="I119" s="413"/>
      <c r="J119" s="413"/>
      <c r="K119" s="413"/>
      <c r="L119" s="413"/>
      <c r="M119" s="413"/>
      <c r="N119" s="413"/>
      <c r="O119" s="414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7"/>
      <c r="AE119" s="77"/>
      <c r="AF119" s="77"/>
      <c r="AG119" s="77"/>
      <c r="AH119" s="67"/>
      <c r="AI119" s="67"/>
      <c r="AJ119" s="67"/>
      <c r="AK119" s="67"/>
      <c r="AL119" s="67"/>
      <c r="AM119" s="67"/>
      <c r="AN119" s="67"/>
      <c r="AO119" s="67"/>
      <c r="AP119" s="67"/>
      <c r="AQ119" s="67"/>
      <c r="AR119" s="67"/>
      <c r="AS119" s="67"/>
      <c r="AT119" s="67"/>
      <c r="AU119" s="67"/>
      <c r="AV119" s="60"/>
    </row>
    <row r="120" spans="1:48" ht="47.25">
      <c r="A120" s="317" t="s">
        <v>92</v>
      </c>
      <c r="B120" s="318" t="s">
        <v>178</v>
      </c>
      <c r="C120" s="318" t="s">
        <v>144</v>
      </c>
      <c r="D120" s="318" t="s">
        <v>145</v>
      </c>
      <c r="E120" s="318" t="s">
        <v>146</v>
      </c>
      <c r="F120" s="319" t="s">
        <v>147</v>
      </c>
      <c r="G120" s="318" t="s">
        <v>48</v>
      </c>
      <c r="H120" s="318" t="s">
        <v>97</v>
      </c>
      <c r="I120" s="320" t="s">
        <v>148</v>
      </c>
      <c r="J120" s="318" t="s">
        <v>98</v>
      </c>
      <c r="K120" s="321" t="s">
        <v>99</v>
      </c>
      <c r="L120" s="325" t="s">
        <v>100</v>
      </c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67"/>
      <c r="AE120" s="67"/>
      <c r="AF120" s="67"/>
      <c r="AG120" s="67"/>
      <c r="AH120" s="67"/>
      <c r="AI120" s="67"/>
      <c r="AJ120" s="67"/>
      <c r="AK120" s="67"/>
      <c r="AL120" s="67"/>
      <c r="AM120" s="67"/>
      <c r="AN120" s="67"/>
      <c r="AO120" s="67"/>
      <c r="AP120" s="67"/>
      <c r="AQ120" s="67"/>
      <c r="AR120" s="67"/>
      <c r="AS120" s="67"/>
      <c r="AT120" s="67"/>
      <c r="AU120" s="67"/>
      <c r="AV120" s="60"/>
    </row>
    <row r="121" spans="1:48" ht="15">
      <c r="A121" s="82">
        <v>1</v>
      </c>
      <c r="B121" s="79">
        <v>2</v>
      </c>
      <c r="C121" s="78">
        <v>3</v>
      </c>
      <c r="D121" s="78">
        <v>4</v>
      </c>
      <c r="E121" s="78">
        <v>5</v>
      </c>
      <c r="F121" s="78">
        <v>6</v>
      </c>
      <c r="G121" s="78">
        <v>7</v>
      </c>
      <c r="H121" s="78">
        <v>8</v>
      </c>
      <c r="I121" s="78">
        <v>9</v>
      </c>
      <c r="J121" s="78">
        <v>10</v>
      </c>
      <c r="K121" s="80"/>
      <c r="L121" s="108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67"/>
      <c r="AE121" s="67"/>
      <c r="AF121" s="67"/>
      <c r="AG121" s="67"/>
      <c r="AH121" s="67"/>
      <c r="AI121" s="67"/>
      <c r="AJ121" s="67"/>
      <c r="AK121" s="67"/>
      <c r="AL121" s="67"/>
      <c r="AM121" s="67"/>
      <c r="AN121" s="67"/>
      <c r="AO121" s="67"/>
      <c r="AP121" s="67"/>
      <c r="AQ121" s="67"/>
      <c r="AR121" s="67"/>
      <c r="AS121" s="67"/>
      <c r="AT121" s="67"/>
      <c r="AU121" s="67"/>
      <c r="AV121" s="60"/>
    </row>
    <row r="122" spans="1:48">
      <c r="A122" s="400" t="s">
        <v>137</v>
      </c>
      <c r="B122" s="401"/>
      <c r="C122" s="401"/>
      <c r="D122" s="401"/>
      <c r="E122" s="401"/>
      <c r="F122" s="401"/>
      <c r="G122" s="401"/>
      <c r="H122" s="401"/>
      <c r="I122" s="401"/>
      <c r="J122" s="401"/>
      <c r="K122" s="401"/>
      <c r="L122" s="402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67"/>
      <c r="AE122" s="67"/>
      <c r="AF122" s="67"/>
      <c r="AG122" s="67"/>
      <c r="AH122" s="67"/>
      <c r="AI122" s="67"/>
      <c r="AJ122" s="67"/>
      <c r="AK122" s="67"/>
      <c r="AL122" s="67"/>
      <c r="AM122" s="67"/>
      <c r="AN122" s="67"/>
      <c r="AO122" s="67"/>
      <c r="AP122" s="67"/>
      <c r="AQ122" s="67"/>
      <c r="AR122" s="67"/>
      <c r="AS122" s="67"/>
      <c r="AT122" s="67"/>
      <c r="AU122" s="67"/>
      <c r="AV122" s="60"/>
    </row>
    <row r="123" spans="1:48">
      <c r="A123" s="383" t="s">
        <v>138</v>
      </c>
      <c r="B123" s="384"/>
      <c r="C123" s="384"/>
      <c r="D123" s="384"/>
      <c r="E123" s="384"/>
      <c r="F123" s="384"/>
      <c r="G123" s="384"/>
      <c r="H123" s="384"/>
      <c r="I123" s="384"/>
      <c r="J123" s="384"/>
      <c r="K123" s="384"/>
      <c r="L123" s="385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67"/>
      <c r="AE123" s="67"/>
      <c r="AF123" s="67"/>
      <c r="AG123" s="67"/>
      <c r="AH123" s="67"/>
      <c r="AI123" s="67"/>
      <c r="AJ123" s="67"/>
      <c r="AK123" s="67"/>
      <c r="AL123" s="67"/>
      <c r="AM123" s="67"/>
      <c r="AN123" s="67"/>
      <c r="AO123" s="67"/>
      <c r="AP123" s="67"/>
      <c r="AQ123" s="67"/>
      <c r="AR123" s="67"/>
      <c r="AS123" s="67"/>
      <c r="AT123" s="67"/>
      <c r="AU123" s="67"/>
      <c r="AV123" s="60"/>
    </row>
    <row r="124" spans="1:48">
      <c r="A124" s="84"/>
      <c r="L124" s="107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67"/>
      <c r="AE124" s="67"/>
      <c r="AF124" s="67"/>
      <c r="AG124" s="67"/>
      <c r="AH124" s="67"/>
      <c r="AI124" s="67"/>
      <c r="AJ124" s="67"/>
      <c r="AK124" s="67"/>
      <c r="AL124" s="67"/>
      <c r="AM124" s="67"/>
      <c r="AN124" s="67"/>
      <c r="AO124" s="67"/>
      <c r="AP124" s="67"/>
      <c r="AQ124" s="67"/>
      <c r="AR124" s="67"/>
      <c r="AS124" s="67"/>
      <c r="AT124" s="67"/>
      <c r="AU124" s="67"/>
      <c r="AV124" s="60"/>
    </row>
    <row r="125" spans="1:48">
      <c r="A125" s="84"/>
      <c r="L125" s="107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67"/>
      <c r="AE125" s="67"/>
      <c r="AF125" s="67"/>
      <c r="AG125" s="67"/>
      <c r="AH125" s="67"/>
      <c r="AI125" s="67"/>
      <c r="AJ125" s="67"/>
      <c r="AK125" s="67"/>
      <c r="AL125" s="67"/>
      <c r="AM125" s="67"/>
      <c r="AN125" s="67"/>
      <c r="AO125" s="67"/>
      <c r="AP125" s="67"/>
      <c r="AQ125" s="67"/>
      <c r="AR125" s="67"/>
      <c r="AS125" s="67"/>
      <c r="AT125" s="67"/>
      <c r="AU125" s="67"/>
      <c r="AV125" s="60"/>
    </row>
    <row r="126" spans="1:48">
      <c r="A126" s="383" t="s">
        <v>139</v>
      </c>
      <c r="B126" s="384"/>
      <c r="C126" s="384"/>
      <c r="D126" s="384"/>
      <c r="E126" s="384"/>
      <c r="F126" s="384"/>
      <c r="G126" s="384"/>
      <c r="H126" s="384"/>
      <c r="I126" s="384"/>
      <c r="J126" s="384"/>
      <c r="K126" s="384"/>
      <c r="L126" s="385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67"/>
      <c r="AE126" s="67"/>
      <c r="AF126" s="67"/>
      <c r="AG126" s="67"/>
      <c r="AH126" s="67"/>
      <c r="AI126" s="67"/>
      <c r="AJ126" s="67"/>
      <c r="AK126" s="67"/>
      <c r="AL126" s="67"/>
      <c r="AM126" s="67"/>
      <c r="AN126" s="67"/>
      <c r="AO126" s="67"/>
      <c r="AP126" s="67"/>
      <c r="AQ126" s="67"/>
      <c r="AR126" s="67"/>
      <c r="AS126" s="67"/>
      <c r="AT126" s="67"/>
      <c r="AU126" s="67"/>
      <c r="AV126" s="60"/>
    </row>
    <row r="127" spans="1:48">
      <c r="A127" s="383" t="s">
        <v>140</v>
      </c>
      <c r="B127" s="384"/>
      <c r="C127" s="384"/>
      <c r="D127" s="384"/>
      <c r="E127" s="384"/>
      <c r="F127" s="384"/>
      <c r="G127" s="384"/>
      <c r="H127" s="384"/>
      <c r="I127" s="384"/>
      <c r="J127" s="384"/>
      <c r="K127" s="384"/>
      <c r="L127" s="385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67"/>
      <c r="AE127" s="67"/>
      <c r="AF127" s="67"/>
      <c r="AG127" s="67"/>
      <c r="AH127" s="67"/>
      <c r="AI127" s="67"/>
      <c r="AJ127" s="67"/>
      <c r="AK127" s="67"/>
      <c r="AL127" s="67"/>
      <c r="AM127" s="67"/>
      <c r="AN127" s="67"/>
      <c r="AO127" s="67"/>
      <c r="AP127" s="67"/>
      <c r="AQ127" s="67"/>
      <c r="AR127" s="67"/>
      <c r="AS127" s="67"/>
      <c r="AT127" s="67"/>
      <c r="AU127" s="67"/>
      <c r="AV127" s="60"/>
    </row>
    <row r="128" spans="1:48">
      <c r="A128" s="84"/>
      <c r="L128" s="107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67"/>
      <c r="AE128" s="67"/>
      <c r="AF128" s="67"/>
      <c r="AG128" s="67"/>
      <c r="AH128" s="67"/>
      <c r="AI128" s="67"/>
      <c r="AJ128" s="67"/>
      <c r="AK128" s="67"/>
      <c r="AL128" s="67"/>
      <c r="AM128" s="67"/>
      <c r="AN128" s="67"/>
      <c r="AO128" s="67"/>
      <c r="AP128" s="67"/>
      <c r="AQ128" s="67"/>
      <c r="AR128" s="67"/>
      <c r="AS128" s="67"/>
      <c r="AT128" s="67"/>
      <c r="AU128" s="67"/>
      <c r="AV128" s="60"/>
    </row>
    <row r="129" spans="1:48">
      <c r="A129" s="84"/>
      <c r="L129" s="107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67"/>
      <c r="AE129" s="67"/>
      <c r="AF129" s="67"/>
      <c r="AG129" s="67"/>
      <c r="AH129" s="67"/>
      <c r="AI129" s="67"/>
      <c r="AJ129" s="67"/>
      <c r="AK129" s="67"/>
      <c r="AL129" s="67"/>
      <c r="AM129" s="67"/>
      <c r="AN129" s="67"/>
      <c r="AO129" s="67"/>
      <c r="AP129" s="67"/>
      <c r="AQ129" s="67"/>
      <c r="AR129" s="67"/>
      <c r="AS129" s="67"/>
      <c r="AT129" s="67"/>
      <c r="AU129" s="67"/>
      <c r="AV129" s="60"/>
    </row>
    <row r="130" spans="1:48">
      <c r="A130" s="383" t="s">
        <v>141</v>
      </c>
      <c r="B130" s="384"/>
      <c r="C130" s="384"/>
      <c r="D130" s="384"/>
      <c r="E130" s="384"/>
      <c r="F130" s="384"/>
      <c r="G130" s="384"/>
      <c r="H130" s="384"/>
      <c r="I130" s="384"/>
      <c r="J130" s="384"/>
      <c r="K130" s="384"/>
      <c r="L130" s="385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67"/>
      <c r="AE130" s="67"/>
      <c r="AF130" s="67"/>
      <c r="AG130" s="67"/>
      <c r="AH130" s="67"/>
      <c r="AI130" s="67"/>
      <c r="AJ130" s="67"/>
      <c r="AK130" s="67"/>
      <c r="AL130" s="67"/>
      <c r="AM130" s="67"/>
      <c r="AN130" s="67"/>
      <c r="AO130" s="67"/>
      <c r="AP130" s="67"/>
      <c r="AQ130" s="67"/>
      <c r="AR130" s="67"/>
      <c r="AS130" s="67"/>
      <c r="AT130" s="67"/>
      <c r="AU130" s="67"/>
      <c r="AV130" s="60"/>
    </row>
    <row r="131" spans="1:48">
      <c r="A131" s="386" t="s">
        <v>142</v>
      </c>
      <c r="B131" s="387"/>
      <c r="C131" s="387"/>
      <c r="D131" s="387"/>
      <c r="E131" s="387"/>
      <c r="F131" s="387"/>
      <c r="G131" s="387"/>
      <c r="H131" s="387"/>
      <c r="I131" s="387"/>
      <c r="J131" s="387"/>
      <c r="K131" s="387"/>
      <c r="L131" s="388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6"/>
      <c r="AD131" s="67"/>
      <c r="AE131" s="67"/>
      <c r="AF131" s="67"/>
      <c r="AG131" s="67"/>
      <c r="AH131" s="67"/>
      <c r="AI131" s="67"/>
      <c r="AJ131" s="67"/>
      <c r="AK131" s="67"/>
      <c r="AL131" s="67"/>
      <c r="AM131" s="67"/>
      <c r="AN131" s="67"/>
      <c r="AO131" s="67"/>
      <c r="AP131" s="67"/>
      <c r="AQ131" s="67"/>
      <c r="AR131" s="67"/>
      <c r="AS131" s="67"/>
      <c r="AT131" s="67"/>
      <c r="AU131" s="67"/>
      <c r="AV131" s="60"/>
    </row>
    <row r="132" spans="1:48" ht="45.75" customHeight="1">
      <c r="A132" s="409" t="s">
        <v>143</v>
      </c>
      <c r="B132" s="410"/>
      <c r="C132" s="410"/>
      <c r="D132" s="410"/>
      <c r="E132" s="410"/>
      <c r="F132" s="410"/>
      <c r="G132" s="410"/>
      <c r="H132" s="411"/>
      <c r="I132" s="326" t="s">
        <v>152</v>
      </c>
      <c r="J132" s="327" t="s">
        <v>96</v>
      </c>
      <c r="K132" s="328" t="s">
        <v>48</v>
      </c>
      <c r="L132" s="329" t="s">
        <v>98</v>
      </c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67"/>
      <c r="AE132" s="67"/>
      <c r="AF132" s="67"/>
      <c r="AG132" s="67"/>
      <c r="AH132" s="77"/>
      <c r="AI132" s="77"/>
      <c r="AJ132" s="67"/>
      <c r="AK132" s="67"/>
      <c r="AL132" s="67"/>
      <c r="AM132" s="67"/>
      <c r="AN132" s="67"/>
      <c r="AO132" s="67"/>
      <c r="AP132" s="67"/>
      <c r="AQ132" s="67"/>
      <c r="AR132" s="67"/>
      <c r="AS132" s="67"/>
      <c r="AT132" s="67"/>
      <c r="AU132" s="67"/>
      <c r="AV132" s="60"/>
    </row>
    <row r="133" spans="1:48" s="59" customFormat="1">
      <c r="A133" s="406" t="s">
        <v>149</v>
      </c>
      <c r="B133" s="407"/>
      <c r="C133" s="407"/>
      <c r="D133" s="407"/>
      <c r="E133" s="407"/>
      <c r="F133" s="407"/>
      <c r="G133" s="407"/>
      <c r="H133" s="408"/>
      <c r="I133" s="147">
        <f>43985214.17+G113</f>
        <v>48985214.170000002</v>
      </c>
      <c r="J133" s="147">
        <f>I56+I48+I113</f>
        <v>10008204.995299999</v>
      </c>
      <c r="K133" s="146">
        <f t="shared" ref="K133:K134" si="13">+(J133/$N$4)*100</f>
        <v>83.460797388349619</v>
      </c>
      <c r="L133" s="148">
        <f>+M56+M48</f>
        <v>39871.214500000235</v>
      </c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  <c r="AD133" s="67"/>
      <c r="AE133" s="67"/>
      <c r="AF133" s="67"/>
      <c r="AG133" s="6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5"/>
    </row>
    <row r="134" spans="1:48" s="59" customFormat="1">
      <c r="A134" s="406" t="s">
        <v>150</v>
      </c>
      <c r="B134" s="407"/>
      <c r="C134" s="407"/>
      <c r="D134" s="407"/>
      <c r="E134" s="407"/>
      <c r="F134" s="407"/>
      <c r="G134" s="407"/>
      <c r="H134" s="408"/>
      <c r="I134" s="147">
        <f>+G81</f>
        <v>950000</v>
      </c>
      <c r="J134" s="147">
        <f>+I81</f>
        <v>835039.8504</v>
      </c>
      <c r="K134" s="146">
        <f t="shared" si="13"/>
        <v>6.9635955496676063</v>
      </c>
      <c r="L134" s="148">
        <f>+M81</f>
        <v>0</v>
      </c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67"/>
      <c r="AE134" s="67"/>
      <c r="AF134" s="67"/>
      <c r="AG134" s="6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5"/>
    </row>
    <row r="135" spans="1:48" s="59" customFormat="1" ht="13.5" thickBot="1">
      <c r="A135" s="403" t="s">
        <v>151</v>
      </c>
      <c r="B135" s="404"/>
      <c r="C135" s="404"/>
      <c r="D135" s="404"/>
      <c r="E135" s="404"/>
      <c r="F135" s="404"/>
      <c r="G135" s="404"/>
      <c r="H135" s="405"/>
      <c r="I135" s="150">
        <f>+I133+I134</f>
        <v>49935214.170000002</v>
      </c>
      <c r="J135" s="150">
        <f>+J133+J134</f>
        <v>10843244.845699999</v>
      </c>
      <c r="K135" s="150">
        <f>+K133+K134</f>
        <v>90.42439293801722</v>
      </c>
      <c r="L135" s="150">
        <f>+L133+L134</f>
        <v>39871.214500000235</v>
      </c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67"/>
      <c r="AE135" s="67"/>
      <c r="AF135" s="67"/>
      <c r="AG135" s="6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5"/>
    </row>
    <row r="136" spans="1:48" s="59" customFormat="1">
      <c r="A136" s="76"/>
      <c r="B136" s="76"/>
      <c r="C136" s="76"/>
      <c r="D136" s="76"/>
      <c r="E136" s="76"/>
      <c r="F136" s="76"/>
      <c r="G136" s="76"/>
      <c r="H136" s="76"/>
      <c r="I136" s="182"/>
      <c r="J136" s="182"/>
      <c r="K136" s="182"/>
      <c r="L136" s="182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6"/>
      <c r="AD136" s="67"/>
      <c r="AE136" s="67"/>
      <c r="AF136" s="67"/>
      <c r="AG136" s="6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5"/>
    </row>
    <row r="137" spans="1:48" s="59" customFormat="1">
      <c r="A137" s="1" t="str">
        <f>' Prilog 1'!A38</f>
        <v>Datum izvještaja: 30.06.2026.g.</v>
      </c>
      <c r="B137" s="1"/>
      <c r="C137" s="76"/>
      <c r="D137" s="76"/>
      <c r="E137" s="76"/>
      <c r="F137" s="76"/>
      <c r="G137" s="76"/>
      <c r="H137" s="76"/>
      <c r="I137" s="76"/>
      <c r="J137" s="76"/>
      <c r="K137" s="77"/>
      <c r="L137" s="77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6"/>
      <c r="AD137" s="67"/>
      <c r="AE137" s="67"/>
      <c r="AF137" s="67"/>
      <c r="AG137" s="67"/>
      <c r="AH137" s="67"/>
      <c r="AI137" s="6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5"/>
    </row>
    <row r="138" spans="1:48">
      <c r="A138" s="252" t="s">
        <v>228</v>
      </c>
      <c r="B138" s="1"/>
      <c r="C138" s="76"/>
      <c r="D138" s="76"/>
      <c r="E138" s="76"/>
      <c r="F138" s="76"/>
      <c r="G138" s="76"/>
      <c r="H138" s="76"/>
      <c r="I138" s="76"/>
      <c r="J138" s="76"/>
      <c r="K138" s="1" t="s">
        <v>173</v>
      </c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67"/>
      <c r="AE138" s="67"/>
      <c r="AF138" s="67"/>
      <c r="AG138" s="67"/>
      <c r="AH138" s="67"/>
      <c r="AI138" s="67"/>
      <c r="AJ138" s="67"/>
      <c r="AK138" s="67"/>
      <c r="AL138" s="67"/>
      <c r="AM138" s="67"/>
      <c r="AN138" s="67"/>
      <c r="AO138" s="67"/>
      <c r="AP138" s="67"/>
      <c r="AQ138" s="67"/>
      <c r="AR138" s="67"/>
      <c r="AS138" s="67"/>
      <c r="AT138" s="67"/>
      <c r="AU138" s="67"/>
      <c r="AV138" s="60"/>
    </row>
    <row r="139" spans="1:48">
      <c r="A139" s="1"/>
      <c r="B139" s="1"/>
      <c r="C139" s="76"/>
      <c r="D139" s="76"/>
      <c r="E139" s="76"/>
      <c r="F139" s="76"/>
      <c r="G139" s="76"/>
      <c r="H139" s="76"/>
      <c r="I139" s="76"/>
      <c r="J139" s="182"/>
      <c r="K139" s="1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6"/>
      <c r="AD139" s="67"/>
      <c r="AE139" s="67"/>
      <c r="AF139" s="67"/>
      <c r="AG139" s="67"/>
      <c r="AH139" s="67"/>
      <c r="AI139" s="67"/>
      <c r="AJ139" s="67"/>
      <c r="AK139" s="67"/>
      <c r="AL139" s="67"/>
      <c r="AM139" s="67"/>
      <c r="AN139" s="67"/>
      <c r="AO139" s="67"/>
      <c r="AP139" s="67"/>
      <c r="AQ139" s="67"/>
      <c r="AR139" s="67"/>
      <c r="AS139" s="67"/>
      <c r="AT139" s="67"/>
      <c r="AU139" s="67"/>
      <c r="AV139" s="60"/>
    </row>
    <row r="140" spans="1:48">
      <c r="A140" s="1" t="str">
        <f>' Prilog 1'!A40</f>
        <v>Elvira Žilić dipl.ecc</v>
      </c>
      <c r="B140" s="1"/>
      <c r="C140" s="76"/>
      <c r="D140" s="76"/>
      <c r="E140" s="76"/>
      <c r="F140" s="76"/>
      <c r="G140" s="76"/>
      <c r="H140" s="76"/>
      <c r="I140" s="76"/>
      <c r="J140" s="76"/>
      <c r="K140" s="1" t="s">
        <v>364</v>
      </c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6"/>
      <c r="AD140" s="67"/>
      <c r="AE140" s="67"/>
      <c r="AF140" s="67"/>
      <c r="AG140" s="67"/>
      <c r="AH140" s="67"/>
      <c r="AI140" s="67"/>
      <c r="AJ140" s="67"/>
      <c r="AK140" s="67"/>
      <c r="AL140" s="67"/>
      <c r="AM140" s="67"/>
      <c r="AN140" s="67"/>
      <c r="AO140" s="67"/>
      <c r="AP140" s="67"/>
      <c r="AQ140" s="67"/>
      <c r="AR140" s="67"/>
      <c r="AS140" s="67"/>
      <c r="AT140" s="67"/>
      <c r="AU140" s="67"/>
      <c r="AV140" s="60"/>
    </row>
    <row r="141" spans="1:48">
      <c r="A141" s="76"/>
      <c r="B141" s="76"/>
      <c r="C141" s="76"/>
      <c r="D141" s="76"/>
      <c r="E141" s="76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6"/>
      <c r="AD141" s="67"/>
      <c r="AE141" s="67"/>
      <c r="AF141" s="67"/>
      <c r="AG141" s="67"/>
      <c r="AH141" s="67"/>
      <c r="AI141" s="67"/>
      <c r="AJ141" s="67"/>
      <c r="AK141" s="67"/>
      <c r="AL141" s="67"/>
      <c r="AM141" s="67"/>
      <c r="AN141" s="67"/>
      <c r="AO141" s="67"/>
      <c r="AP141" s="67"/>
      <c r="AQ141" s="67"/>
      <c r="AR141" s="67"/>
      <c r="AS141" s="67"/>
      <c r="AT141" s="67"/>
      <c r="AU141" s="67"/>
      <c r="AV141" s="60"/>
    </row>
    <row r="142" spans="1:48">
      <c r="A142" s="76"/>
      <c r="B142" s="76"/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6"/>
      <c r="AD142" s="67"/>
      <c r="AE142" s="67"/>
      <c r="AF142" s="67"/>
      <c r="AG142" s="67"/>
      <c r="AH142" s="67"/>
      <c r="AI142" s="67"/>
      <c r="AJ142" s="67"/>
      <c r="AK142" s="67"/>
      <c r="AL142" s="67"/>
      <c r="AM142" s="67"/>
      <c r="AN142" s="67"/>
      <c r="AO142" s="67"/>
      <c r="AP142" s="67"/>
      <c r="AQ142" s="67"/>
      <c r="AR142" s="67"/>
      <c r="AS142" s="67"/>
      <c r="AT142" s="67"/>
      <c r="AU142" s="67"/>
      <c r="AV142" s="60"/>
    </row>
    <row r="143" spans="1:48">
      <c r="A143" s="76"/>
      <c r="B143" s="76"/>
      <c r="C143" s="76"/>
      <c r="D143" s="76"/>
      <c r="E143" s="76"/>
      <c r="F143" s="76"/>
      <c r="G143" s="76"/>
      <c r="H143" s="76"/>
      <c r="I143" s="76"/>
      <c r="J143" s="182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6"/>
      <c r="AD143" s="67"/>
      <c r="AE143" s="67"/>
      <c r="AF143" s="67"/>
      <c r="AG143" s="67"/>
      <c r="AH143" s="67"/>
      <c r="AI143" s="67"/>
      <c r="AJ143" s="67"/>
      <c r="AK143" s="67"/>
      <c r="AL143" s="67"/>
      <c r="AM143" s="67"/>
      <c r="AN143" s="67"/>
      <c r="AO143" s="67"/>
      <c r="AP143" s="67"/>
      <c r="AQ143" s="67"/>
      <c r="AR143" s="67"/>
      <c r="AS143" s="67"/>
      <c r="AT143" s="67"/>
      <c r="AU143" s="67"/>
      <c r="AV143" s="60"/>
    </row>
    <row r="144" spans="1:48">
      <c r="A144" s="76"/>
      <c r="B144" s="76"/>
      <c r="C144" s="76"/>
      <c r="D144" s="76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  <c r="AD144" s="67"/>
      <c r="AE144" s="67"/>
      <c r="AF144" s="67"/>
      <c r="AG144" s="67"/>
      <c r="AH144" s="67"/>
      <c r="AI144" s="67"/>
      <c r="AJ144" s="67"/>
      <c r="AK144" s="67"/>
      <c r="AL144" s="67"/>
      <c r="AM144" s="67"/>
      <c r="AN144" s="67"/>
      <c r="AO144" s="67"/>
      <c r="AP144" s="67"/>
      <c r="AQ144" s="67"/>
      <c r="AR144" s="67"/>
      <c r="AS144" s="67"/>
      <c r="AT144" s="67"/>
      <c r="AU144" s="67"/>
      <c r="AV144" s="60"/>
    </row>
    <row r="145" spans="1:48">
      <c r="A145" s="76"/>
      <c r="B145" s="76"/>
      <c r="C145" s="76"/>
      <c r="D145" s="76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  <c r="AD145" s="67"/>
      <c r="AE145" s="67"/>
      <c r="AF145" s="67"/>
      <c r="AG145" s="67"/>
      <c r="AH145" s="67"/>
      <c r="AI145" s="67"/>
      <c r="AJ145" s="67"/>
      <c r="AK145" s="67"/>
      <c r="AL145" s="67"/>
      <c r="AM145" s="67"/>
      <c r="AN145" s="67"/>
      <c r="AO145" s="67"/>
      <c r="AP145" s="67"/>
      <c r="AQ145" s="67"/>
      <c r="AR145" s="67"/>
      <c r="AS145" s="67"/>
      <c r="AT145" s="67"/>
      <c r="AU145" s="67"/>
      <c r="AV145" s="60"/>
    </row>
    <row r="146" spans="1:48">
      <c r="A146" s="76"/>
      <c r="B146" s="76"/>
      <c r="C146" s="76"/>
      <c r="D146" s="76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67"/>
      <c r="AE146" s="67"/>
      <c r="AF146" s="67"/>
      <c r="AG146" s="67"/>
      <c r="AH146" s="67"/>
      <c r="AI146" s="67"/>
      <c r="AJ146" s="67"/>
      <c r="AK146" s="67"/>
      <c r="AL146" s="67"/>
      <c r="AM146" s="67"/>
      <c r="AN146" s="67"/>
      <c r="AO146" s="67"/>
      <c r="AP146" s="67"/>
      <c r="AQ146" s="67"/>
      <c r="AR146" s="67"/>
      <c r="AS146" s="67"/>
      <c r="AT146" s="67"/>
      <c r="AU146" s="67"/>
      <c r="AV146" s="60"/>
    </row>
    <row r="147" spans="1:48">
      <c r="A147" s="76"/>
      <c r="B147" s="76"/>
      <c r="C147" s="76"/>
      <c r="D147" s="76"/>
      <c r="E147" s="76"/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6"/>
      <c r="AD147" s="67"/>
      <c r="AE147" s="67"/>
      <c r="AF147" s="67"/>
      <c r="AG147" s="67"/>
      <c r="AH147" s="67"/>
      <c r="AI147" s="67"/>
      <c r="AJ147" s="67"/>
      <c r="AK147" s="67"/>
      <c r="AL147" s="67"/>
      <c r="AM147" s="67"/>
      <c r="AN147" s="67"/>
      <c r="AO147" s="67"/>
      <c r="AP147" s="67"/>
      <c r="AQ147" s="67"/>
      <c r="AR147" s="67"/>
      <c r="AS147" s="67"/>
      <c r="AT147" s="67"/>
      <c r="AU147" s="67"/>
      <c r="AV147" s="60"/>
    </row>
    <row r="148" spans="1:48">
      <c r="A148" s="76"/>
      <c r="B148" s="76"/>
      <c r="C148" s="76"/>
      <c r="D148" s="76"/>
      <c r="E148" s="76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6"/>
      <c r="AD148" s="67"/>
      <c r="AE148" s="67"/>
      <c r="AF148" s="67"/>
      <c r="AG148" s="67"/>
      <c r="AH148" s="67"/>
      <c r="AI148" s="67"/>
      <c r="AJ148" s="67"/>
      <c r="AK148" s="67"/>
      <c r="AL148" s="67"/>
      <c r="AM148" s="67"/>
      <c r="AN148" s="67"/>
      <c r="AO148" s="67"/>
      <c r="AP148" s="67"/>
      <c r="AQ148" s="67"/>
      <c r="AR148" s="67"/>
      <c r="AS148" s="67"/>
      <c r="AT148" s="67"/>
      <c r="AU148" s="67"/>
      <c r="AV148" s="60"/>
    </row>
    <row r="149" spans="1:48">
      <c r="A149" s="76"/>
      <c r="B149" s="76"/>
      <c r="C149" s="76"/>
      <c r="D149" s="76"/>
      <c r="E149" s="76"/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6"/>
      <c r="AD149" s="67"/>
      <c r="AE149" s="67"/>
      <c r="AF149" s="67"/>
      <c r="AG149" s="67"/>
      <c r="AH149" s="67"/>
      <c r="AI149" s="67"/>
      <c r="AJ149" s="67"/>
      <c r="AK149" s="67"/>
      <c r="AL149" s="67"/>
      <c r="AM149" s="67"/>
      <c r="AN149" s="67"/>
      <c r="AO149" s="67"/>
      <c r="AP149" s="67"/>
      <c r="AQ149" s="67"/>
      <c r="AR149" s="67"/>
      <c r="AS149" s="67"/>
      <c r="AT149" s="67"/>
      <c r="AU149" s="67"/>
      <c r="AV149" s="60"/>
    </row>
    <row r="150" spans="1:48">
      <c r="A150" s="76"/>
      <c r="B150" s="76"/>
      <c r="C150" s="76"/>
      <c r="D150" s="76"/>
      <c r="E150" s="76"/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6"/>
      <c r="AD150" s="67"/>
      <c r="AE150" s="67"/>
      <c r="AF150" s="67"/>
      <c r="AG150" s="67"/>
      <c r="AH150" s="67"/>
      <c r="AI150" s="67"/>
      <c r="AJ150" s="67"/>
      <c r="AK150" s="67"/>
      <c r="AL150" s="67"/>
      <c r="AM150" s="67"/>
      <c r="AN150" s="67"/>
      <c r="AO150" s="67"/>
      <c r="AP150" s="67"/>
      <c r="AQ150" s="67"/>
      <c r="AR150" s="67"/>
      <c r="AS150" s="67"/>
      <c r="AT150" s="67"/>
      <c r="AU150" s="67"/>
      <c r="AV150" s="60"/>
    </row>
    <row r="151" spans="1:48">
      <c r="A151" s="76"/>
      <c r="B151" s="76"/>
      <c r="C151" s="76"/>
      <c r="D151" s="76"/>
      <c r="E151" s="76"/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6"/>
      <c r="AD151" s="67"/>
      <c r="AE151" s="67"/>
      <c r="AF151" s="67"/>
      <c r="AG151" s="67"/>
      <c r="AH151" s="67"/>
      <c r="AI151" s="67"/>
      <c r="AJ151" s="67"/>
      <c r="AK151" s="67"/>
      <c r="AL151" s="67"/>
      <c r="AM151" s="67"/>
      <c r="AN151" s="67"/>
      <c r="AO151" s="67"/>
      <c r="AP151" s="67"/>
      <c r="AQ151" s="67"/>
      <c r="AR151" s="67"/>
      <c r="AS151" s="67"/>
      <c r="AT151" s="67"/>
      <c r="AU151" s="67"/>
      <c r="AV151" s="60"/>
    </row>
    <row r="152" spans="1:48">
      <c r="A152" s="76"/>
      <c r="B152" s="76"/>
      <c r="C152" s="76"/>
      <c r="D152" s="76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67"/>
      <c r="AE152" s="67"/>
      <c r="AF152" s="67"/>
      <c r="AG152" s="67"/>
      <c r="AH152" s="67"/>
      <c r="AI152" s="67"/>
      <c r="AJ152" s="67"/>
      <c r="AK152" s="67"/>
      <c r="AL152" s="67"/>
      <c r="AM152" s="67"/>
      <c r="AN152" s="67"/>
      <c r="AO152" s="67"/>
      <c r="AP152" s="67"/>
      <c r="AQ152" s="67"/>
      <c r="AR152" s="67"/>
      <c r="AS152" s="67"/>
      <c r="AT152" s="67"/>
      <c r="AU152" s="67"/>
      <c r="AV152" s="60"/>
    </row>
    <row r="153" spans="1:48">
      <c r="A153" s="76"/>
      <c r="B153" s="76"/>
      <c r="C153" s="76"/>
      <c r="D153" s="76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67"/>
      <c r="AE153" s="67"/>
      <c r="AF153" s="67"/>
      <c r="AG153" s="67"/>
      <c r="AH153" s="67"/>
      <c r="AI153" s="67"/>
      <c r="AJ153" s="67"/>
      <c r="AK153" s="67"/>
      <c r="AL153" s="67"/>
      <c r="AM153" s="67"/>
      <c r="AN153" s="67"/>
      <c r="AO153" s="67"/>
      <c r="AP153" s="67"/>
      <c r="AQ153" s="67"/>
      <c r="AR153" s="67"/>
      <c r="AS153" s="67"/>
      <c r="AT153" s="67"/>
      <c r="AU153" s="67"/>
      <c r="AV153" s="60"/>
    </row>
    <row r="154" spans="1:48">
      <c r="A154" s="76"/>
      <c r="B154" s="76"/>
      <c r="C154" s="76"/>
      <c r="D154" s="76"/>
      <c r="E154" s="76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  <c r="AB154" s="76"/>
      <c r="AC154" s="76"/>
      <c r="AD154" s="67"/>
      <c r="AE154" s="67"/>
      <c r="AF154" s="67"/>
      <c r="AG154" s="67"/>
      <c r="AH154" s="67"/>
      <c r="AI154" s="67"/>
      <c r="AJ154" s="67"/>
      <c r="AK154" s="67"/>
      <c r="AL154" s="67"/>
      <c r="AM154" s="67"/>
      <c r="AN154" s="67"/>
      <c r="AO154" s="67"/>
      <c r="AP154" s="67"/>
      <c r="AQ154" s="67"/>
      <c r="AR154" s="67"/>
      <c r="AS154" s="67"/>
      <c r="AT154" s="67"/>
      <c r="AU154" s="67"/>
      <c r="AV154" s="60"/>
    </row>
    <row r="155" spans="1:48">
      <c r="A155" s="76"/>
      <c r="B155" s="76"/>
      <c r="C155" s="76"/>
      <c r="D155" s="76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  <c r="AB155" s="76"/>
      <c r="AC155" s="76"/>
      <c r="AD155" s="67"/>
      <c r="AE155" s="67"/>
      <c r="AF155" s="67"/>
      <c r="AG155" s="67"/>
      <c r="AH155" s="67"/>
      <c r="AI155" s="67"/>
      <c r="AJ155" s="67"/>
      <c r="AK155" s="67"/>
      <c r="AL155" s="67"/>
      <c r="AM155" s="67"/>
      <c r="AN155" s="67"/>
      <c r="AO155" s="67"/>
      <c r="AP155" s="67"/>
      <c r="AQ155" s="67"/>
      <c r="AR155" s="67"/>
      <c r="AS155" s="67"/>
      <c r="AT155" s="67"/>
      <c r="AU155" s="67"/>
      <c r="AV155" s="60"/>
    </row>
    <row r="156" spans="1:48">
      <c r="A156" s="76"/>
      <c r="B156" s="76"/>
      <c r="C156" s="76"/>
      <c r="D156" s="76"/>
      <c r="E156" s="76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  <c r="AA156" s="76"/>
      <c r="AB156" s="76"/>
      <c r="AC156" s="76"/>
      <c r="AD156" s="67"/>
      <c r="AE156" s="67"/>
      <c r="AF156" s="67"/>
      <c r="AG156" s="67"/>
      <c r="AH156" s="67"/>
      <c r="AI156" s="67"/>
      <c r="AJ156" s="67"/>
      <c r="AK156" s="67"/>
      <c r="AL156" s="67"/>
      <c r="AM156" s="67"/>
      <c r="AN156" s="67"/>
      <c r="AO156" s="67"/>
      <c r="AP156" s="67"/>
      <c r="AQ156" s="67"/>
      <c r="AR156" s="67"/>
      <c r="AS156" s="67"/>
      <c r="AT156" s="67"/>
      <c r="AU156" s="67"/>
      <c r="AV156" s="60"/>
    </row>
    <row r="157" spans="1:48">
      <c r="A157" s="76"/>
      <c r="B157" s="76"/>
      <c r="C157" s="76"/>
      <c r="D157" s="76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67"/>
      <c r="AE157" s="67"/>
      <c r="AF157" s="67"/>
      <c r="AG157" s="67"/>
      <c r="AH157" s="67"/>
      <c r="AI157" s="67"/>
      <c r="AJ157" s="67"/>
      <c r="AK157" s="67"/>
      <c r="AL157" s="67"/>
      <c r="AM157" s="67"/>
      <c r="AN157" s="67"/>
      <c r="AO157" s="67"/>
      <c r="AP157" s="67"/>
      <c r="AQ157" s="67"/>
      <c r="AR157" s="67"/>
      <c r="AS157" s="67"/>
      <c r="AT157" s="67"/>
      <c r="AU157" s="67"/>
      <c r="AV157" s="60"/>
    </row>
    <row r="158" spans="1:48">
      <c r="A158" s="76"/>
      <c r="B158" s="76"/>
      <c r="C158" s="76"/>
      <c r="D158" s="76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0"/>
    </row>
    <row r="159" spans="1:48">
      <c r="A159" s="76"/>
      <c r="B159" s="76"/>
      <c r="C159" s="76"/>
      <c r="D159" s="76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67"/>
      <c r="AE159" s="67"/>
      <c r="AF159" s="67"/>
      <c r="AG159" s="67"/>
      <c r="AH159" s="67"/>
      <c r="AI159" s="67"/>
      <c r="AJ159" s="67"/>
      <c r="AK159" s="67"/>
      <c r="AL159" s="67"/>
      <c r="AM159" s="67"/>
      <c r="AN159" s="67"/>
      <c r="AO159" s="67"/>
      <c r="AP159" s="67"/>
      <c r="AQ159" s="67"/>
      <c r="AR159" s="67"/>
      <c r="AS159" s="67"/>
      <c r="AT159" s="67"/>
      <c r="AU159" s="67"/>
      <c r="AV159" s="60"/>
    </row>
    <row r="160" spans="1:48">
      <c r="A160" s="76"/>
      <c r="B160" s="76"/>
      <c r="C160" s="76"/>
      <c r="D160" s="76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  <c r="AD160" s="67"/>
      <c r="AE160" s="67"/>
      <c r="AF160" s="67"/>
      <c r="AG160" s="67"/>
      <c r="AH160" s="67"/>
      <c r="AI160" s="67"/>
      <c r="AJ160" s="67"/>
      <c r="AK160" s="67"/>
      <c r="AL160" s="67"/>
      <c r="AM160" s="67"/>
      <c r="AN160" s="67"/>
      <c r="AO160" s="67"/>
      <c r="AP160" s="67"/>
      <c r="AQ160" s="67"/>
      <c r="AR160" s="67"/>
      <c r="AS160" s="67"/>
      <c r="AT160" s="67"/>
      <c r="AU160" s="67"/>
      <c r="AV160" s="60"/>
    </row>
    <row r="161" spans="1:48">
      <c r="A161" s="76"/>
      <c r="B161" s="76"/>
      <c r="C161" s="76"/>
      <c r="D161" s="76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  <c r="AA161" s="76"/>
      <c r="AB161" s="76"/>
      <c r="AC161" s="76"/>
      <c r="AD161" s="67"/>
      <c r="AE161" s="67"/>
      <c r="AF161" s="67"/>
      <c r="AG161" s="67"/>
      <c r="AH161" s="67"/>
      <c r="AI161" s="67"/>
      <c r="AJ161" s="67"/>
      <c r="AK161" s="67"/>
      <c r="AL161" s="67"/>
      <c r="AM161" s="67"/>
      <c r="AN161" s="67"/>
      <c r="AO161" s="67"/>
      <c r="AP161" s="67"/>
      <c r="AQ161" s="67"/>
      <c r="AR161" s="67"/>
      <c r="AS161" s="67"/>
      <c r="AT161" s="67"/>
      <c r="AU161" s="67"/>
      <c r="AV161" s="60"/>
    </row>
    <row r="162" spans="1:48">
      <c r="A162" s="76"/>
      <c r="B162" s="76"/>
      <c r="C162" s="76"/>
      <c r="D162" s="76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  <c r="AA162" s="76"/>
      <c r="AB162" s="76"/>
      <c r="AC162" s="76"/>
      <c r="AD162" s="67"/>
      <c r="AE162" s="67"/>
      <c r="AF162" s="67"/>
      <c r="AG162" s="67"/>
      <c r="AH162" s="67"/>
      <c r="AI162" s="67"/>
      <c r="AJ162" s="67"/>
      <c r="AK162" s="67"/>
      <c r="AL162" s="67"/>
      <c r="AM162" s="67"/>
      <c r="AN162" s="67"/>
      <c r="AO162" s="67"/>
      <c r="AP162" s="67"/>
      <c r="AQ162" s="67"/>
      <c r="AR162" s="67"/>
      <c r="AS162" s="67"/>
      <c r="AT162" s="67"/>
      <c r="AU162" s="67"/>
      <c r="AV162" s="60"/>
    </row>
    <row r="163" spans="1:48">
      <c r="A163" s="76"/>
      <c r="B163" s="76"/>
      <c r="C163" s="76"/>
      <c r="D163" s="76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6"/>
      <c r="AA163" s="76"/>
      <c r="AB163" s="76"/>
      <c r="AC163" s="76"/>
      <c r="AD163" s="67"/>
      <c r="AE163" s="67"/>
      <c r="AF163" s="67"/>
      <c r="AG163" s="67"/>
      <c r="AH163" s="67"/>
      <c r="AI163" s="67"/>
      <c r="AJ163" s="67"/>
      <c r="AK163" s="67"/>
      <c r="AL163" s="67"/>
      <c r="AM163" s="67"/>
      <c r="AN163" s="67"/>
      <c r="AO163" s="67"/>
      <c r="AP163" s="67"/>
      <c r="AQ163" s="67"/>
      <c r="AR163" s="67"/>
      <c r="AS163" s="67"/>
      <c r="AT163" s="67"/>
      <c r="AU163" s="67"/>
      <c r="AV163" s="60"/>
    </row>
    <row r="164" spans="1:48">
      <c r="A164" s="76"/>
      <c r="B164" s="76"/>
      <c r="C164" s="76"/>
      <c r="D164" s="76"/>
      <c r="E164" s="76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  <c r="Y164" s="76"/>
      <c r="Z164" s="76"/>
      <c r="AA164" s="76"/>
      <c r="AB164" s="76"/>
      <c r="AC164" s="76"/>
      <c r="AD164" s="67"/>
      <c r="AE164" s="67"/>
      <c r="AF164" s="67"/>
      <c r="AG164" s="67"/>
      <c r="AH164" s="67"/>
      <c r="AI164" s="67"/>
      <c r="AJ164" s="67"/>
      <c r="AK164" s="67"/>
      <c r="AL164" s="67"/>
      <c r="AM164" s="67"/>
      <c r="AN164" s="67"/>
      <c r="AO164" s="67"/>
      <c r="AP164" s="67"/>
      <c r="AQ164" s="67"/>
      <c r="AR164" s="67"/>
      <c r="AS164" s="67"/>
      <c r="AT164" s="67"/>
      <c r="AU164" s="67"/>
      <c r="AV164" s="60"/>
    </row>
    <row r="165" spans="1:48">
      <c r="A165" s="76"/>
      <c r="B165" s="76"/>
      <c r="C165" s="76"/>
      <c r="D165" s="76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6"/>
      <c r="Y165" s="76"/>
      <c r="Z165" s="76"/>
      <c r="AA165" s="76"/>
      <c r="AB165" s="76"/>
      <c r="AC165" s="76"/>
      <c r="AD165" s="67"/>
      <c r="AE165" s="67"/>
      <c r="AF165" s="67"/>
      <c r="AG165" s="67"/>
      <c r="AH165" s="67"/>
      <c r="AI165" s="67"/>
      <c r="AJ165" s="67"/>
      <c r="AK165" s="67"/>
      <c r="AL165" s="67"/>
      <c r="AM165" s="67"/>
      <c r="AN165" s="67"/>
      <c r="AO165" s="67"/>
      <c r="AP165" s="67"/>
      <c r="AQ165" s="67"/>
      <c r="AR165" s="67"/>
      <c r="AS165" s="67"/>
      <c r="AT165" s="67"/>
      <c r="AU165" s="67"/>
      <c r="AV165" s="60"/>
    </row>
    <row r="166" spans="1:48">
      <c r="A166" s="76"/>
      <c r="B166" s="76"/>
      <c r="C166" s="76"/>
      <c r="D166" s="76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6"/>
      <c r="Y166" s="76"/>
      <c r="Z166" s="76"/>
      <c r="AA166" s="76"/>
      <c r="AB166" s="76"/>
      <c r="AC166" s="76"/>
      <c r="AD166" s="67"/>
      <c r="AE166" s="67"/>
      <c r="AF166" s="67"/>
      <c r="AG166" s="67"/>
      <c r="AH166" s="67"/>
      <c r="AI166" s="67"/>
      <c r="AJ166" s="67"/>
      <c r="AK166" s="67"/>
      <c r="AL166" s="67"/>
      <c r="AM166" s="67"/>
      <c r="AN166" s="67"/>
      <c r="AO166" s="67"/>
      <c r="AP166" s="67"/>
      <c r="AQ166" s="67"/>
      <c r="AR166" s="67"/>
      <c r="AS166" s="67"/>
      <c r="AT166" s="67"/>
      <c r="AU166" s="67"/>
      <c r="AV166" s="60"/>
    </row>
    <row r="167" spans="1:48">
      <c r="A167" s="76"/>
      <c r="B167" s="76"/>
      <c r="C167" s="76"/>
      <c r="D167" s="76"/>
      <c r="E167" s="76"/>
      <c r="F167" s="76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  <c r="X167" s="76"/>
      <c r="Y167" s="76"/>
      <c r="Z167" s="76"/>
      <c r="AA167" s="76"/>
      <c r="AB167" s="76"/>
      <c r="AC167" s="76"/>
      <c r="AD167" s="67"/>
      <c r="AE167" s="67"/>
      <c r="AF167" s="67"/>
      <c r="AG167" s="67"/>
      <c r="AH167" s="67"/>
      <c r="AI167" s="67"/>
      <c r="AJ167" s="67"/>
      <c r="AK167" s="67"/>
      <c r="AL167" s="67"/>
      <c r="AM167" s="67"/>
      <c r="AN167" s="67"/>
      <c r="AO167" s="67"/>
      <c r="AP167" s="67"/>
      <c r="AQ167" s="67"/>
      <c r="AR167" s="67"/>
      <c r="AS167" s="67"/>
      <c r="AT167" s="67"/>
      <c r="AU167" s="67"/>
      <c r="AV167" s="60"/>
    </row>
    <row r="168" spans="1:48">
      <c r="A168" s="76"/>
      <c r="B168" s="76"/>
      <c r="C168" s="76"/>
      <c r="D168" s="76"/>
      <c r="E168" s="76"/>
      <c r="F168" s="76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67"/>
      <c r="AE168" s="67"/>
      <c r="AF168" s="67"/>
      <c r="AG168" s="67"/>
      <c r="AH168" s="67"/>
      <c r="AI168" s="67"/>
      <c r="AJ168" s="67"/>
      <c r="AK168" s="67"/>
      <c r="AL168" s="67"/>
      <c r="AM168" s="67"/>
      <c r="AN168" s="67"/>
      <c r="AO168" s="67"/>
      <c r="AP168" s="67"/>
      <c r="AQ168" s="67"/>
      <c r="AR168" s="67"/>
      <c r="AS168" s="67"/>
      <c r="AT168" s="67"/>
      <c r="AU168" s="67"/>
      <c r="AV168" s="60"/>
    </row>
    <row r="169" spans="1:48">
      <c r="A169" s="76"/>
      <c r="B169" s="76"/>
      <c r="C169" s="76"/>
      <c r="D169" s="76"/>
      <c r="E169" s="76"/>
      <c r="F169" s="76"/>
      <c r="G169" s="76"/>
      <c r="H169" s="76"/>
      <c r="I169" s="76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76"/>
      <c r="X169" s="76"/>
      <c r="Y169" s="76"/>
      <c r="Z169" s="76"/>
      <c r="AA169" s="76"/>
      <c r="AB169" s="76"/>
      <c r="AC169" s="76"/>
      <c r="AD169" s="67"/>
      <c r="AE169" s="67"/>
      <c r="AF169" s="67"/>
      <c r="AG169" s="67"/>
      <c r="AH169" s="67"/>
      <c r="AI169" s="67"/>
      <c r="AJ169" s="67"/>
      <c r="AK169" s="67"/>
      <c r="AL169" s="67"/>
      <c r="AM169" s="67"/>
      <c r="AN169" s="67"/>
      <c r="AO169" s="67"/>
      <c r="AP169" s="67"/>
      <c r="AQ169" s="67"/>
      <c r="AR169" s="67"/>
      <c r="AS169" s="67"/>
      <c r="AT169" s="67"/>
      <c r="AU169" s="67"/>
      <c r="AV169" s="60"/>
    </row>
    <row r="170" spans="1:48">
      <c r="A170" s="76"/>
      <c r="B170" s="76"/>
      <c r="C170" s="76"/>
      <c r="D170" s="76"/>
      <c r="E170" s="76"/>
      <c r="F170" s="76"/>
      <c r="G170" s="76"/>
      <c r="H170" s="76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6"/>
      <c r="Y170" s="76"/>
      <c r="Z170" s="76"/>
      <c r="AA170" s="76"/>
      <c r="AB170" s="76"/>
      <c r="AC170" s="76"/>
      <c r="AD170" s="67"/>
      <c r="AE170" s="67"/>
      <c r="AF170" s="67"/>
      <c r="AG170" s="67"/>
      <c r="AH170" s="67"/>
      <c r="AI170" s="67"/>
      <c r="AJ170" s="67"/>
      <c r="AK170" s="67"/>
      <c r="AL170" s="67"/>
      <c r="AM170" s="67"/>
      <c r="AN170" s="67"/>
      <c r="AO170" s="67"/>
      <c r="AP170" s="67"/>
      <c r="AQ170" s="67"/>
      <c r="AR170" s="67"/>
      <c r="AS170" s="67"/>
      <c r="AT170" s="67"/>
      <c r="AU170" s="67"/>
      <c r="AV170" s="60"/>
    </row>
    <row r="171" spans="1:48">
      <c r="A171" s="76"/>
      <c r="B171" s="76"/>
      <c r="C171" s="76"/>
      <c r="D171" s="76"/>
      <c r="E171" s="76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  <c r="AD171" s="67"/>
      <c r="AE171" s="67"/>
      <c r="AF171" s="67"/>
      <c r="AG171" s="67"/>
      <c r="AH171" s="67"/>
      <c r="AI171" s="67"/>
      <c r="AJ171" s="67"/>
      <c r="AK171" s="67"/>
      <c r="AL171" s="67"/>
      <c r="AM171" s="67"/>
      <c r="AN171" s="67"/>
      <c r="AO171" s="67"/>
      <c r="AP171" s="67"/>
      <c r="AQ171" s="67"/>
      <c r="AR171" s="67"/>
      <c r="AS171" s="67"/>
      <c r="AT171" s="67"/>
      <c r="AU171" s="67"/>
      <c r="AV171" s="60"/>
    </row>
    <row r="172" spans="1:48">
      <c r="A172" s="76"/>
      <c r="B172" s="76"/>
      <c r="C172" s="76"/>
      <c r="D172" s="76"/>
      <c r="E172" s="76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  <c r="AA172" s="76"/>
      <c r="AB172" s="76"/>
      <c r="AC172" s="76"/>
      <c r="AD172" s="67"/>
      <c r="AE172" s="67"/>
      <c r="AF172" s="67"/>
      <c r="AG172" s="67"/>
      <c r="AH172" s="67"/>
      <c r="AI172" s="67"/>
      <c r="AJ172" s="67"/>
      <c r="AK172" s="67"/>
      <c r="AL172" s="67"/>
      <c r="AM172" s="67"/>
      <c r="AN172" s="67"/>
      <c r="AO172" s="67"/>
      <c r="AP172" s="67"/>
      <c r="AQ172" s="67"/>
      <c r="AR172" s="67"/>
      <c r="AS172" s="67"/>
      <c r="AT172" s="67"/>
      <c r="AU172" s="67"/>
      <c r="AV172" s="60"/>
    </row>
    <row r="173" spans="1:48">
      <c r="A173" s="76"/>
      <c r="B173" s="76"/>
      <c r="C173" s="76"/>
      <c r="D173" s="76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  <c r="AA173" s="76"/>
      <c r="AB173" s="76"/>
      <c r="AC173" s="76"/>
      <c r="AD173" s="67"/>
      <c r="AE173" s="67"/>
      <c r="AF173" s="67"/>
      <c r="AG173" s="67"/>
      <c r="AH173" s="67"/>
      <c r="AI173" s="67"/>
      <c r="AJ173" s="67"/>
      <c r="AK173" s="67"/>
      <c r="AL173" s="67"/>
      <c r="AM173" s="67"/>
      <c r="AN173" s="67"/>
      <c r="AO173" s="67"/>
      <c r="AP173" s="67"/>
      <c r="AQ173" s="67"/>
      <c r="AR173" s="67"/>
      <c r="AS173" s="67"/>
      <c r="AT173" s="67"/>
      <c r="AU173" s="67"/>
      <c r="AV173" s="60"/>
    </row>
    <row r="174" spans="1:48">
      <c r="A174" s="76"/>
      <c r="B174" s="76"/>
      <c r="C174" s="76"/>
      <c r="D174" s="76"/>
      <c r="E174" s="76"/>
      <c r="F174" s="76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  <c r="AD174" s="67"/>
      <c r="AE174" s="67"/>
      <c r="AF174" s="67"/>
      <c r="AG174" s="67"/>
      <c r="AH174" s="67"/>
      <c r="AI174" s="67"/>
      <c r="AJ174" s="67"/>
      <c r="AK174" s="67"/>
      <c r="AL174" s="67"/>
      <c r="AM174" s="67"/>
      <c r="AN174" s="67"/>
      <c r="AO174" s="67"/>
      <c r="AP174" s="67"/>
      <c r="AQ174" s="67"/>
      <c r="AR174" s="67"/>
      <c r="AS174" s="67"/>
      <c r="AT174" s="67"/>
      <c r="AU174" s="67"/>
      <c r="AV174" s="60"/>
    </row>
    <row r="175" spans="1:48">
      <c r="A175" s="76"/>
      <c r="B175" s="76"/>
      <c r="C175" s="76"/>
      <c r="D175" s="76"/>
      <c r="E175" s="76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  <c r="AD175" s="67"/>
      <c r="AE175" s="67"/>
      <c r="AF175" s="67"/>
      <c r="AG175" s="67"/>
      <c r="AH175" s="67"/>
      <c r="AI175" s="67"/>
      <c r="AJ175" s="67"/>
      <c r="AK175" s="67"/>
      <c r="AL175" s="67"/>
      <c r="AM175" s="67"/>
      <c r="AN175" s="67"/>
      <c r="AO175" s="67"/>
      <c r="AP175" s="67"/>
      <c r="AQ175" s="67"/>
      <c r="AR175" s="67"/>
      <c r="AS175" s="67"/>
      <c r="AT175" s="67"/>
      <c r="AU175" s="67"/>
      <c r="AV175" s="60"/>
    </row>
    <row r="176" spans="1:48">
      <c r="A176" s="76"/>
      <c r="B176" s="76"/>
      <c r="C176" s="76"/>
      <c r="D176" s="76"/>
      <c r="E176" s="76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  <c r="AA176" s="76"/>
      <c r="AB176" s="76"/>
      <c r="AC176" s="76"/>
      <c r="AD176" s="67"/>
      <c r="AE176" s="67"/>
      <c r="AF176" s="67"/>
      <c r="AG176" s="67"/>
      <c r="AH176" s="67"/>
      <c r="AI176" s="67"/>
      <c r="AJ176" s="67"/>
      <c r="AK176" s="67"/>
      <c r="AL176" s="67"/>
      <c r="AM176" s="67"/>
      <c r="AN176" s="67"/>
      <c r="AO176" s="67"/>
      <c r="AP176" s="67"/>
      <c r="AQ176" s="67"/>
      <c r="AR176" s="67"/>
      <c r="AS176" s="67"/>
      <c r="AT176" s="67"/>
      <c r="AU176" s="67"/>
      <c r="AV176" s="60"/>
    </row>
    <row r="177" spans="1:48">
      <c r="A177" s="76"/>
      <c r="B177" s="76"/>
      <c r="C177" s="76"/>
      <c r="D177" s="76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  <c r="AD177" s="67"/>
      <c r="AE177" s="67"/>
      <c r="AF177" s="67"/>
      <c r="AG177" s="67"/>
      <c r="AH177" s="67"/>
      <c r="AI177" s="67"/>
      <c r="AJ177" s="67"/>
      <c r="AK177" s="67"/>
      <c r="AL177" s="67"/>
      <c r="AM177" s="67"/>
      <c r="AN177" s="67"/>
      <c r="AO177" s="67"/>
      <c r="AP177" s="67"/>
      <c r="AQ177" s="67"/>
      <c r="AR177" s="67"/>
      <c r="AS177" s="67"/>
      <c r="AT177" s="67"/>
      <c r="AU177" s="67"/>
      <c r="AV177" s="60"/>
    </row>
    <row r="178" spans="1:48">
      <c r="A178" s="76"/>
      <c r="B178" s="76"/>
      <c r="C178" s="76"/>
      <c r="D178" s="76"/>
      <c r="E178" s="76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  <c r="AA178" s="76"/>
      <c r="AB178" s="76"/>
      <c r="AC178" s="76"/>
      <c r="AD178" s="67"/>
      <c r="AE178" s="67"/>
      <c r="AF178" s="67"/>
      <c r="AG178" s="67"/>
      <c r="AH178" s="67"/>
      <c r="AI178" s="67"/>
      <c r="AJ178" s="67"/>
      <c r="AK178" s="67"/>
      <c r="AL178" s="67"/>
      <c r="AM178" s="67"/>
      <c r="AN178" s="67"/>
      <c r="AO178" s="67"/>
      <c r="AP178" s="67"/>
      <c r="AQ178" s="67"/>
      <c r="AR178" s="67"/>
      <c r="AS178" s="67"/>
      <c r="AT178" s="67"/>
      <c r="AU178" s="67"/>
      <c r="AV178" s="60"/>
    </row>
    <row r="179" spans="1:48">
      <c r="A179" s="76"/>
      <c r="B179" s="76"/>
      <c r="C179" s="76"/>
      <c r="D179" s="76"/>
      <c r="E179" s="76"/>
      <c r="F179" s="76"/>
      <c r="G179" s="76"/>
      <c r="H179" s="76"/>
      <c r="I179" s="76"/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6"/>
      <c r="X179" s="76"/>
      <c r="Y179" s="76"/>
      <c r="Z179" s="76"/>
      <c r="AA179" s="76"/>
      <c r="AB179" s="76"/>
      <c r="AC179" s="76"/>
      <c r="AD179" s="67"/>
      <c r="AE179" s="67"/>
      <c r="AF179" s="67"/>
      <c r="AG179" s="67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AS179" s="67"/>
      <c r="AT179" s="67"/>
      <c r="AU179" s="67"/>
      <c r="AV179" s="60"/>
    </row>
    <row r="180" spans="1:48">
      <c r="A180" s="76"/>
      <c r="B180" s="76"/>
      <c r="C180" s="76"/>
      <c r="D180" s="76"/>
      <c r="E180" s="76"/>
      <c r="F180" s="76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6"/>
      <c r="Y180" s="76"/>
      <c r="Z180" s="76"/>
      <c r="AA180" s="76"/>
      <c r="AB180" s="76"/>
      <c r="AC180" s="76"/>
      <c r="AD180" s="67"/>
      <c r="AE180" s="67"/>
      <c r="AF180" s="67"/>
      <c r="AG180" s="67"/>
      <c r="AH180" s="67"/>
      <c r="AI180" s="67"/>
      <c r="AJ180" s="67"/>
      <c r="AK180" s="67"/>
      <c r="AL180" s="67"/>
      <c r="AM180" s="67"/>
      <c r="AN180" s="67"/>
      <c r="AO180" s="67"/>
      <c r="AP180" s="67"/>
      <c r="AQ180" s="67"/>
      <c r="AR180" s="67"/>
      <c r="AS180" s="67"/>
      <c r="AT180" s="67"/>
      <c r="AU180" s="67"/>
      <c r="AV180" s="60"/>
    </row>
    <row r="181" spans="1:48">
      <c r="A181" s="76"/>
      <c r="B181" s="76"/>
      <c r="C181" s="76"/>
      <c r="D181" s="76"/>
      <c r="E181" s="76"/>
      <c r="F181" s="76"/>
      <c r="G181" s="76"/>
      <c r="H181" s="76"/>
      <c r="I181" s="76"/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6"/>
      <c r="Y181" s="76"/>
      <c r="Z181" s="76"/>
      <c r="AA181" s="76"/>
      <c r="AB181" s="76"/>
      <c r="AC181" s="76"/>
      <c r="AD181" s="67"/>
      <c r="AE181" s="67"/>
      <c r="AF181" s="67"/>
      <c r="AG181" s="67"/>
      <c r="AH181" s="67"/>
      <c r="AI181" s="67"/>
      <c r="AJ181" s="67"/>
      <c r="AK181" s="67"/>
      <c r="AL181" s="67"/>
      <c r="AM181" s="67"/>
      <c r="AN181" s="67"/>
      <c r="AO181" s="67"/>
      <c r="AP181" s="67"/>
      <c r="AQ181" s="67"/>
      <c r="AR181" s="67"/>
      <c r="AS181" s="67"/>
      <c r="AT181" s="67"/>
      <c r="AU181" s="67"/>
      <c r="AV181" s="60"/>
    </row>
    <row r="182" spans="1:48">
      <c r="A182" s="76"/>
      <c r="B182" s="76"/>
      <c r="C182" s="76"/>
      <c r="D182" s="76"/>
      <c r="E182" s="76"/>
      <c r="F182" s="76"/>
      <c r="G182" s="76"/>
      <c r="H182" s="76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6"/>
      <c r="Y182" s="76"/>
      <c r="Z182" s="76"/>
      <c r="AA182" s="76"/>
      <c r="AB182" s="76"/>
      <c r="AC182" s="76"/>
      <c r="AD182" s="67"/>
      <c r="AE182" s="67"/>
      <c r="AF182" s="67"/>
      <c r="AG182" s="67"/>
      <c r="AH182" s="67"/>
      <c r="AI182" s="67"/>
      <c r="AJ182" s="67"/>
      <c r="AK182" s="67"/>
      <c r="AL182" s="67"/>
      <c r="AM182" s="67"/>
      <c r="AN182" s="67"/>
      <c r="AO182" s="67"/>
      <c r="AP182" s="67"/>
      <c r="AQ182" s="67"/>
      <c r="AR182" s="67"/>
      <c r="AS182" s="67"/>
      <c r="AT182" s="67"/>
      <c r="AU182" s="67"/>
      <c r="AV182" s="60"/>
    </row>
    <row r="183" spans="1:48">
      <c r="A183" s="76"/>
      <c r="B183" s="76"/>
      <c r="C183" s="76"/>
      <c r="D183" s="76"/>
      <c r="E183" s="76"/>
      <c r="F183" s="76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6"/>
      <c r="Y183" s="76"/>
      <c r="Z183" s="76"/>
      <c r="AA183" s="76"/>
      <c r="AB183" s="76"/>
      <c r="AC183" s="76"/>
      <c r="AD183" s="67"/>
      <c r="AE183" s="67"/>
      <c r="AF183" s="67"/>
      <c r="AG183" s="67"/>
      <c r="AH183" s="67"/>
      <c r="AI183" s="67"/>
      <c r="AJ183" s="67"/>
      <c r="AK183" s="67"/>
      <c r="AL183" s="67"/>
      <c r="AM183" s="67"/>
      <c r="AN183" s="67"/>
      <c r="AO183" s="67"/>
      <c r="AP183" s="67"/>
      <c r="AQ183" s="67"/>
      <c r="AR183" s="67"/>
      <c r="AS183" s="67"/>
      <c r="AT183" s="67"/>
      <c r="AU183" s="67"/>
      <c r="AV183" s="60"/>
    </row>
    <row r="184" spans="1:48">
      <c r="A184" s="76"/>
      <c r="B184" s="76"/>
      <c r="C184" s="76"/>
      <c r="D184" s="76"/>
      <c r="E184" s="76"/>
      <c r="F184" s="76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6"/>
      <c r="Y184" s="76"/>
      <c r="Z184" s="76"/>
      <c r="AA184" s="76"/>
      <c r="AB184" s="76"/>
      <c r="AC184" s="76"/>
      <c r="AD184" s="67"/>
      <c r="AE184" s="67"/>
      <c r="AF184" s="67"/>
      <c r="AG184" s="67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AS184" s="67"/>
      <c r="AT184" s="67"/>
      <c r="AU184" s="67"/>
      <c r="AV184" s="60"/>
    </row>
    <row r="185" spans="1:48">
      <c r="A185" s="76"/>
      <c r="B185" s="76"/>
      <c r="C185" s="76"/>
      <c r="D185" s="76"/>
      <c r="E185" s="76"/>
      <c r="F185" s="76"/>
      <c r="G185" s="76"/>
      <c r="H185" s="76"/>
      <c r="I185" s="76"/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  <c r="X185" s="76"/>
      <c r="Y185" s="76"/>
      <c r="Z185" s="76"/>
      <c r="AA185" s="76"/>
      <c r="AB185" s="76"/>
      <c r="AC185" s="76"/>
      <c r="AD185" s="67"/>
      <c r="AE185" s="67"/>
      <c r="AF185" s="67"/>
      <c r="AG185" s="67"/>
      <c r="AH185" s="67"/>
      <c r="AI185" s="67"/>
      <c r="AJ185" s="67"/>
      <c r="AK185" s="67"/>
      <c r="AL185" s="67"/>
      <c r="AM185" s="67"/>
      <c r="AN185" s="67"/>
      <c r="AO185" s="67"/>
      <c r="AP185" s="67"/>
      <c r="AQ185" s="67"/>
      <c r="AR185" s="67"/>
      <c r="AS185" s="67"/>
      <c r="AT185" s="67"/>
      <c r="AU185" s="67"/>
      <c r="AV185" s="60"/>
    </row>
    <row r="186" spans="1:48">
      <c r="A186" s="76"/>
      <c r="B186" s="76"/>
      <c r="C186" s="76"/>
      <c r="D186" s="76"/>
      <c r="E186" s="76"/>
      <c r="F186" s="76"/>
      <c r="G186" s="76"/>
      <c r="H186" s="76"/>
      <c r="I186" s="76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6"/>
      <c r="Y186" s="76"/>
      <c r="Z186" s="76"/>
      <c r="AA186" s="76"/>
      <c r="AB186" s="76"/>
      <c r="AC186" s="76"/>
      <c r="AD186" s="67"/>
      <c r="AE186" s="67"/>
      <c r="AF186" s="67"/>
      <c r="AG186" s="67"/>
      <c r="AH186" s="67"/>
      <c r="AI186" s="67"/>
      <c r="AJ186" s="67"/>
      <c r="AK186" s="67"/>
      <c r="AL186" s="67"/>
      <c r="AM186" s="67"/>
      <c r="AN186" s="67"/>
      <c r="AO186" s="67"/>
      <c r="AP186" s="67"/>
      <c r="AQ186" s="67"/>
      <c r="AR186" s="67"/>
      <c r="AS186" s="67"/>
      <c r="AT186" s="67"/>
      <c r="AU186" s="67"/>
      <c r="AV186" s="60"/>
    </row>
    <row r="187" spans="1:48">
      <c r="A187" s="76"/>
      <c r="B187" s="76"/>
      <c r="C187" s="76"/>
      <c r="D187" s="76"/>
      <c r="E187" s="76"/>
      <c r="F187" s="76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  <c r="X187" s="76"/>
      <c r="Y187" s="76"/>
      <c r="Z187" s="76"/>
      <c r="AA187" s="76"/>
      <c r="AB187" s="76"/>
      <c r="AC187" s="76"/>
      <c r="AD187" s="67"/>
      <c r="AE187" s="67"/>
      <c r="AF187" s="67"/>
      <c r="AG187" s="67"/>
      <c r="AH187" s="67"/>
      <c r="AI187" s="67"/>
      <c r="AJ187" s="67"/>
      <c r="AK187" s="67"/>
      <c r="AL187" s="67"/>
      <c r="AM187" s="67"/>
      <c r="AN187" s="67"/>
      <c r="AO187" s="67"/>
      <c r="AP187" s="67"/>
      <c r="AQ187" s="67"/>
      <c r="AR187" s="67"/>
      <c r="AS187" s="67"/>
      <c r="AT187" s="67"/>
      <c r="AU187" s="67"/>
      <c r="AV187" s="60"/>
    </row>
    <row r="188" spans="1:48">
      <c r="A188" s="76"/>
      <c r="B188" s="76"/>
      <c r="C188" s="76"/>
      <c r="D188" s="76"/>
      <c r="E188" s="76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  <c r="Z188" s="76"/>
      <c r="AA188" s="76"/>
      <c r="AB188" s="76"/>
      <c r="AC188" s="76"/>
      <c r="AD188" s="67"/>
      <c r="AE188" s="67"/>
      <c r="AF188" s="67"/>
      <c r="AG188" s="67"/>
      <c r="AH188" s="67"/>
      <c r="AI188" s="67"/>
      <c r="AJ188" s="67"/>
      <c r="AK188" s="67"/>
      <c r="AL188" s="67"/>
      <c r="AM188" s="67"/>
      <c r="AN188" s="67"/>
      <c r="AO188" s="67"/>
      <c r="AP188" s="67"/>
      <c r="AQ188" s="67"/>
      <c r="AR188" s="67"/>
      <c r="AS188" s="67"/>
      <c r="AT188" s="67"/>
      <c r="AU188" s="67"/>
      <c r="AV188" s="60"/>
    </row>
    <row r="189" spans="1:48">
      <c r="A189" s="76"/>
      <c r="B189" s="76"/>
      <c r="C189" s="76"/>
      <c r="D189" s="76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  <c r="AC189" s="76"/>
      <c r="AD189" s="67"/>
      <c r="AE189" s="67"/>
      <c r="AF189" s="67"/>
      <c r="AG189" s="67"/>
      <c r="AH189" s="67"/>
      <c r="AI189" s="67"/>
      <c r="AJ189" s="67"/>
      <c r="AK189" s="67"/>
      <c r="AL189" s="67"/>
      <c r="AM189" s="67"/>
      <c r="AN189" s="67"/>
      <c r="AO189" s="67"/>
      <c r="AP189" s="67"/>
      <c r="AQ189" s="67"/>
      <c r="AR189" s="67"/>
      <c r="AS189" s="67"/>
      <c r="AT189" s="67"/>
      <c r="AU189" s="67"/>
      <c r="AV189" s="60"/>
    </row>
    <row r="190" spans="1:48">
      <c r="A190" s="76"/>
      <c r="B190" s="76"/>
      <c r="C190" s="76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67"/>
      <c r="AE190" s="67"/>
      <c r="AF190" s="67"/>
      <c r="AG190" s="67"/>
      <c r="AH190" s="67"/>
      <c r="AI190" s="67"/>
      <c r="AJ190" s="67"/>
      <c r="AK190" s="67"/>
      <c r="AL190" s="67"/>
      <c r="AM190" s="67"/>
      <c r="AN190" s="67"/>
      <c r="AO190" s="67"/>
      <c r="AP190" s="67"/>
      <c r="AQ190" s="67"/>
      <c r="AR190" s="67"/>
      <c r="AS190" s="67"/>
      <c r="AT190" s="67"/>
      <c r="AU190" s="67"/>
      <c r="AV190" s="60"/>
    </row>
    <row r="191" spans="1:48">
      <c r="A191" s="76"/>
      <c r="B191" s="76"/>
      <c r="C191" s="76"/>
      <c r="D191" s="76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67"/>
      <c r="AE191" s="67"/>
      <c r="AF191" s="67"/>
      <c r="AG191" s="67"/>
      <c r="AH191" s="67"/>
      <c r="AI191" s="67"/>
      <c r="AJ191" s="67"/>
      <c r="AK191" s="67"/>
      <c r="AL191" s="67"/>
      <c r="AM191" s="67"/>
      <c r="AN191" s="67"/>
      <c r="AO191" s="67"/>
      <c r="AP191" s="67"/>
      <c r="AQ191" s="67"/>
      <c r="AR191" s="67"/>
      <c r="AS191" s="67"/>
      <c r="AT191" s="67"/>
      <c r="AU191" s="67"/>
      <c r="AV191" s="60"/>
    </row>
    <row r="192" spans="1:48">
      <c r="A192" s="76"/>
      <c r="B192" s="76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/>
      <c r="AS192" s="67"/>
      <c r="AT192" s="67"/>
      <c r="AU192" s="67"/>
      <c r="AV192" s="60"/>
    </row>
    <row r="193" spans="1:48">
      <c r="A193" s="76"/>
      <c r="B193" s="76"/>
      <c r="C193" s="76"/>
      <c r="D193" s="76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67"/>
      <c r="AE193" s="67"/>
      <c r="AF193" s="67"/>
      <c r="AG193" s="67"/>
      <c r="AH193" s="67"/>
      <c r="AI193" s="67"/>
      <c r="AJ193" s="67"/>
      <c r="AK193" s="67"/>
      <c r="AL193" s="67"/>
      <c r="AM193" s="67"/>
      <c r="AN193" s="67"/>
      <c r="AO193" s="67"/>
      <c r="AP193" s="67"/>
      <c r="AQ193" s="67"/>
      <c r="AR193" s="67"/>
      <c r="AS193" s="67"/>
      <c r="AT193" s="67"/>
      <c r="AU193" s="67"/>
      <c r="AV193" s="60"/>
    </row>
    <row r="194" spans="1:48">
      <c r="A194" s="76"/>
      <c r="B194" s="76"/>
      <c r="C194" s="76"/>
      <c r="D194" s="76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67"/>
      <c r="AE194" s="67"/>
      <c r="AF194" s="67"/>
      <c r="AG194" s="67"/>
      <c r="AH194" s="67"/>
      <c r="AI194" s="67"/>
      <c r="AJ194" s="67"/>
      <c r="AK194" s="67"/>
      <c r="AL194" s="67"/>
      <c r="AM194" s="67"/>
      <c r="AN194" s="67"/>
      <c r="AO194" s="67"/>
      <c r="AP194" s="67"/>
      <c r="AQ194" s="67"/>
      <c r="AR194" s="67"/>
      <c r="AS194" s="67"/>
      <c r="AT194" s="67"/>
      <c r="AU194" s="67"/>
      <c r="AV194" s="60"/>
    </row>
    <row r="195" spans="1:48">
      <c r="A195" s="76"/>
      <c r="B195" s="76"/>
      <c r="C195" s="76"/>
      <c r="D195" s="76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67"/>
      <c r="AE195" s="67"/>
      <c r="AF195" s="67"/>
      <c r="AG195" s="67"/>
      <c r="AH195" s="67"/>
      <c r="AI195" s="67"/>
      <c r="AJ195" s="67"/>
      <c r="AK195" s="67"/>
      <c r="AL195" s="67"/>
      <c r="AM195" s="67"/>
      <c r="AN195" s="67"/>
      <c r="AO195" s="67"/>
      <c r="AP195" s="67"/>
      <c r="AQ195" s="67"/>
      <c r="AR195" s="67"/>
      <c r="AS195" s="67"/>
      <c r="AT195" s="67"/>
      <c r="AU195" s="67"/>
      <c r="AV195" s="60"/>
    </row>
    <row r="196" spans="1:48">
      <c r="A196" s="76"/>
      <c r="B196" s="76"/>
      <c r="C196" s="76"/>
      <c r="D196" s="76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67"/>
      <c r="AE196" s="67"/>
      <c r="AF196" s="67"/>
      <c r="AG196" s="67"/>
      <c r="AH196" s="67"/>
      <c r="AI196" s="67"/>
      <c r="AJ196" s="67"/>
      <c r="AK196" s="67"/>
      <c r="AL196" s="67"/>
      <c r="AM196" s="67"/>
      <c r="AN196" s="67"/>
      <c r="AO196" s="67"/>
      <c r="AP196" s="67"/>
      <c r="AQ196" s="67"/>
      <c r="AR196" s="67"/>
      <c r="AS196" s="67"/>
      <c r="AT196" s="67"/>
      <c r="AU196" s="67"/>
      <c r="AV196" s="60"/>
    </row>
    <row r="197" spans="1:48">
      <c r="A197" s="76"/>
      <c r="B197" s="76"/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67"/>
      <c r="AE197" s="67"/>
      <c r="AF197" s="67"/>
      <c r="AG197" s="67"/>
      <c r="AH197" s="67"/>
      <c r="AI197" s="67"/>
      <c r="AJ197" s="67"/>
      <c r="AK197" s="67"/>
      <c r="AL197" s="67"/>
      <c r="AM197" s="67"/>
      <c r="AN197" s="67"/>
      <c r="AO197" s="67"/>
      <c r="AP197" s="67"/>
      <c r="AQ197" s="67"/>
      <c r="AR197" s="67"/>
      <c r="AS197" s="67"/>
      <c r="AT197" s="67"/>
      <c r="AU197" s="67"/>
      <c r="AV197" s="60"/>
    </row>
    <row r="198" spans="1:48">
      <c r="A198" s="76"/>
      <c r="B198" s="76"/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67"/>
      <c r="AE198" s="67"/>
      <c r="AF198" s="67"/>
      <c r="AG198" s="67"/>
      <c r="AH198" s="67"/>
      <c r="AI198" s="67"/>
      <c r="AJ198" s="67"/>
      <c r="AK198" s="67"/>
      <c r="AL198" s="67"/>
      <c r="AM198" s="67"/>
      <c r="AN198" s="67"/>
      <c r="AO198" s="67"/>
      <c r="AP198" s="67"/>
      <c r="AQ198" s="67"/>
      <c r="AR198" s="67"/>
      <c r="AS198" s="67"/>
      <c r="AT198" s="67"/>
      <c r="AU198" s="67"/>
      <c r="AV198" s="60"/>
    </row>
    <row r="199" spans="1:48">
      <c r="A199" s="76"/>
      <c r="B199" s="76"/>
      <c r="C199" s="76"/>
      <c r="D199" s="76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67"/>
      <c r="AE199" s="67"/>
      <c r="AF199" s="67"/>
      <c r="AG199" s="67"/>
      <c r="AH199" s="67"/>
      <c r="AI199" s="67"/>
      <c r="AJ199" s="67"/>
      <c r="AK199" s="67"/>
      <c r="AL199" s="67"/>
      <c r="AM199" s="67"/>
      <c r="AN199" s="67"/>
      <c r="AO199" s="67"/>
      <c r="AP199" s="67"/>
      <c r="AQ199" s="67"/>
      <c r="AR199" s="67"/>
      <c r="AS199" s="67"/>
      <c r="AT199" s="67"/>
      <c r="AU199" s="67"/>
      <c r="AV199" s="60"/>
    </row>
    <row r="200" spans="1:48">
      <c r="A200" s="76"/>
      <c r="B200" s="76"/>
      <c r="C200" s="76"/>
      <c r="D200" s="76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67"/>
      <c r="AE200" s="67"/>
      <c r="AF200" s="67"/>
      <c r="AG200" s="67"/>
      <c r="AH200" s="67"/>
      <c r="AI200" s="67"/>
      <c r="AJ200" s="67"/>
      <c r="AK200" s="67"/>
      <c r="AL200" s="67"/>
      <c r="AM200" s="67"/>
      <c r="AN200" s="67"/>
      <c r="AO200" s="67"/>
      <c r="AP200" s="67"/>
      <c r="AQ200" s="67"/>
      <c r="AR200" s="67"/>
      <c r="AS200" s="67"/>
      <c r="AT200" s="67"/>
      <c r="AU200" s="67"/>
      <c r="AV200" s="60"/>
    </row>
    <row r="201" spans="1:48">
      <c r="A201" s="76"/>
      <c r="B201" s="76"/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67"/>
      <c r="AE201" s="67"/>
      <c r="AF201" s="67"/>
      <c r="AG201" s="67"/>
      <c r="AH201" s="67"/>
      <c r="AI201" s="67"/>
      <c r="AJ201" s="67"/>
      <c r="AK201" s="67"/>
      <c r="AL201" s="67"/>
      <c r="AM201" s="67"/>
      <c r="AN201" s="67"/>
      <c r="AO201" s="67"/>
      <c r="AP201" s="67"/>
      <c r="AQ201" s="67"/>
      <c r="AR201" s="67"/>
      <c r="AS201" s="67"/>
      <c r="AT201" s="67"/>
      <c r="AU201" s="67"/>
      <c r="AV201" s="60"/>
    </row>
    <row r="202" spans="1:48">
      <c r="A202" s="76"/>
      <c r="B202" s="76"/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67"/>
      <c r="AE202" s="67"/>
      <c r="AF202" s="67"/>
      <c r="AG202" s="67"/>
      <c r="AH202" s="67"/>
      <c r="AI202" s="67"/>
      <c r="AJ202" s="67"/>
      <c r="AK202" s="67"/>
      <c r="AL202" s="67"/>
      <c r="AM202" s="67"/>
      <c r="AN202" s="67"/>
      <c r="AO202" s="67"/>
      <c r="AP202" s="67"/>
      <c r="AQ202" s="67"/>
      <c r="AR202" s="67"/>
      <c r="AS202" s="67"/>
      <c r="AT202" s="67"/>
      <c r="AU202" s="67"/>
      <c r="AV202" s="60"/>
    </row>
    <row r="203" spans="1:48">
      <c r="A203" s="76"/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67"/>
      <c r="AE203" s="67"/>
      <c r="AF203" s="67"/>
      <c r="AG203" s="67"/>
      <c r="AH203" s="67"/>
      <c r="AI203" s="67"/>
      <c r="AJ203" s="67"/>
      <c r="AK203" s="67"/>
      <c r="AL203" s="67"/>
      <c r="AM203" s="67"/>
      <c r="AN203" s="67"/>
      <c r="AO203" s="67"/>
      <c r="AP203" s="67"/>
      <c r="AQ203" s="67"/>
      <c r="AR203" s="67"/>
      <c r="AS203" s="67"/>
      <c r="AT203" s="67"/>
      <c r="AU203" s="67"/>
      <c r="AV203" s="60"/>
    </row>
    <row r="204" spans="1:48">
      <c r="A204" s="76"/>
      <c r="B204" s="76"/>
      <c r="C204" s="76"/>
      <c r="D204" s="76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67"/>
      <c r="AE204" s="67"/>
      <c r="AF204" s="67"/>
      <c r="AG204" s="67"/>
      <c r="AH204" s="67"/>
      <c r="AI204" s="67"/>
      <c r="AJ204" s="67"/>
      <c r="AK204" s="67"/>
      <c r="AL204" s="67"/>
      <c r="AM204" s="67"/>
      <c r="AN204" s="67"/>
      <c r="AO204" s="67"/>
      <c r="AP204" s="67"/>
      <c r="AQ204" s="67"/>
      <c r="AR204" s="67"/>
      <c r="AS204" s="67"/>
      <c r="AT204" s="67"/>
      <c r="AU204" s="67"/>
      <c r="AV204" s="60"/>
    </row>
    <row r="205" spans="1:48">
      <c r="A205" s="76"/>
      <c r="B205" s="76"/>
      <c r="C205" s="76"/>
      <c r="D205" s="76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67"/>
      <c r="AE205" s="67"/>
      <c r="AF205" s="67"/>
      <c r="AG205" s="67"/>
      <c r="AH205" s="67"/>
      <c r="AI205" s="67"/>
      <c r="AJ205" s="67"/>
      <c r="AK205" s="67"/>
      <c r="AL205" s="67"/>
      <c r="AM205" s="67"/>
      <c r="AN205" s="67"/>
      <c r="AO205" s="67"/>
      <c r="AP205" s="67"/>
      <c r="AQ205" s="67"/>
      <c r="AR205" s="67"/>
      <c r="AS205" s="67"/>
      <c r="AT205" s="67"/>
      <c r="AU205" s="67"/>
      <c r="AV205" s="60"/>
    </row>
    <row r="206" spans="1:48">
      <c r="A206" s="76"/>
      <c r="B206" s="76"/>
      <c r="C206" s="76"/>
      <c r="D206" s="76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67"/>
      <c r="AE206" s="67"/>
      <c r="AF206" s="67"/>
      <c r="AG206" s="67"/>
      <c r="AH206" s="67"/>
      <c r="AI206" s="67"/>
      <c r="AJ206" s="67"/>
      <c r="AK206" s="67"/>
      <c r="AL206" s="67"/>
      <c r="AM206" s="67"/>
      <c r="AN206" s="67"/>
      <c r="AO206" s="67"/>
      <c r="AP206" s="67"/>
      <c r="AQ206" s="67"/>
      <c r="AR206" s="67"/>
      <c r="AS206" s="67"/>
      <c r="AT206" s="67"/>
      <c r="AU206" s="67"/>
      <c r="AV206" s="60"/>
    </row>
    <row r="207" spans="1:48">
      <c r="A207" s="76"/>
      <c r="B207" s="76"/>
      <c r="C207" s="76"/>
      <c r="D207" s="76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67"/>
      <c r="AE207" s="67"/>
      <c r="AF207" s="67"/>
      <c r="AG207" s="67"/>
      <c r="AH207" s="67"/>
      <c r="AI207" s="67"/>
      <c r="AJ207" s="67"/>
      <c r="AK207" s="67"/>
      <c r="AL207" s="67"/>
      <c r="AM207" s="67"/>
      <c r="AN207" s="67"/>
      <c r="AO207" s="67"/>
      <c r="AP207" s="67"/>
      <c r="AQ207" s="67"/>
      <c r="AR207" s="67"/>
      <c r="AS207" s="67"/>
      <c r="AT207" s="67"/>
      <c r="AU207" s="67"/>
      <c r="AV207" s="60"/>
    </row>
    <row r="208" spans="1:48">
      <c r="A208" s="76"/>
      <c r="B208" s="76"/>
      <c r="C208" s="76"/>
      <c r="D208" s="76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  <c r="AC208" s="76"/>
      <c r="AD208" s="67"/>
      <c r="AE208" s="67"/>
      <c r="AF208" s="67"/>
      <c r="AG208" s="67"/>
      <c r="AH208" s="67"/>
      <c r="AI208" s="67"/>
      <c r="AJ208" s="67"/>
      <c r="AK208" s="67"/>
      <c r="AL208" s="67"/>
      <c r="AM208" s="67"/>
      <c r="AN208" s="67"/>
      <c r="AO208" s="67"/>
      <c r="AP208" s="67"/>
      <c r="AQ208" s="67"/>
      <c r="AR208" s="67"/>
      <c r="AS208" s="67"/>
      <c r="AT208" s="67"/>
      <c r="AU208" s="67"/>
      <c r="AV208" s="60"/>
    </row>
    <row r="209" spans="1:48">
      <c r="A209" s="76"/>
      <c r="B209" s="76"/>
      <c r="C209" s="76"/>
      <c r="D209" s="76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76"/>
      <c r="AA209" s="76"/>
      <c r="AB209" s="76"/>
      <c r="AC209" s="76"/>
      <c r="AD209" s="67"/>
      <c r="AE209" s="67"/>
      <c r="AF209" s="67"/>
      <c r="AG209" s="67"/>
      <c r="AH209" s="67"/>
      <c r="AI209" s="67"/>
      <c r="AJ209" s="67"/>
      <c r="AK209" s="67"/>
      <c r="AL209" s="67"/>
      <c r="AM209" s="67"/>
      <c r="AN209" s="67"/>
      <c r="AO209" s="67"/>
      <c r="AP209" s="67"/>
      <c r="AQ209" s="67"/>
      <c r="AR209" s="67"/>
      <c r="AS209" s="67"/>
      <c r="AT209" s="67"/>
      <c r="AU209" s="67"/>
      <c r="AV209" s="60"/>
    </row>
    <row r="210" spans="1:48">
      <c r="A210" s="76"/>
      <c r="B210" s="76"/>
      <c r="C210" s="76"/>
      <c r="D210" s="76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  <c r="AA210" s="76"/>
      <c r="AB210" s="76"/>
      <c r="AC210" s="76"/>
      <c r="AD210" s="67"/>
      <c r="AE210" s="67"/>
      <c r="AF210" s="67"/>
      <c r="AG210" s="67"/>
      <c r="AH210" s="67"/>
      <c r="AI210" s="67"/>
      <c r="AJ210" s="67"/>
      <c r="AK210" s="67"/>
      <c r="AL210" s="67"/>
      <c r="AM210" s="67"/>
      <c r="AN210" s="67"/>
      <c r="AO210" s="67"/>
      <c r="AP210" s="67"/>
      <c r="AQ210" s="67"/>
      <c r="AR210" s="67"/>
      <c r="AS210" s="67"/>
      <c r="AT210" s="67"/>
      <c r="AU210" s="67"/>
      <c r="AV210" s="60"/>
    </row>
    <row r="211" spans="1:48">
      <c r="A211" s="76"/>
      <c r="B211" s="76"/>
      <c r="C211" s="76"/>
      <c r="D211" s="76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  <c r="AC211" s="76"/>
      <c r="AD211" s="67"/>
      <c r="AE211" s="67"/>
      <c r="AF211" s="67"/>
      <c r="AG211" s="67"/>
      <c r="AH211" s="67"/>
      <c r="AI211" s="67"/>
      <c r="AJ211" s="67"/>
      <c r="AK211" s="67"/>
      <c r="AL211" s="67"/>
      <c r="AM211" s="67"/>
      <c r="AN211" s="67"/>
      <c r="AO211" s="67"/>
      <c r="AP211" s="67"/>
      <c r="AQ211" s="67"/>
      <c r="AR211" s="67"/>
      <c r="AS211" s="67"/>
      <c r="AT211" s="67"/>
      <c r="AU211" s="67"/>
      <c r="AV211" s="60"/>
    </row>
    <row r="212" spans="1:48">
      <c r="A212" s="76"/>
      <c r="B212" s="76"/>
      <c r="C212" s="76"/>
      <c r="D212" s="76"/>
      <c r="E212" s="76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67"/>
      <c r="AE212" s="67"/>
      <c r="AF212" s="67"/>
      <c r="AG212" s="67"/>
      <c r="AH212" s="67"/>
      <c r="AI212" s="67"/>
      <c r="AJ212" s="67"/>
      <c r="AK212" s="67"/>
      <c r="AL212" s="67"/>
      <c r="AM212" s="67"/>
      <c r="AN212" s="67"/>
      <c r="AO212" s="67"/>
      <c r="AP212" s="67"/>
      <c r="AQ212" s="67"/>
      <c r="AR212" s="67"/>
      <c r="AS212" s="67"/>
      <c r="AT212" s="67"/>
      <c r="AU212" s="67"/>
      <c r="AV212" s="60"/>
    </row>
    <row r="213" spans="1:48">
      <c r="A213" s="76"/>
      <c r="B213" s="76"/>
      <c r="C213" s="76"/>
      <c r="D213" s="76"/>
      <c r="E213" s="76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76"/>
      <c r="AA213" s="76"/>
      <c r="AB213" s="76"/>
      <c r="AC213" s="76"/>
      <c r="AD213" s="67"/>
      <c r="AE213" s="67"/>
      <c r="AF213" s="67"/>
      <c r="AG213" s="67"/>
      <c r="AH213" s="67"/>
      <c r="AI213" s="67"/>
      <c r="AJ213" s="67"/>
      <c r="AK213" s="67"/>
      <c r="AL213" s="67"/>
      <c r="AM213" s="67"/>
      <c r="AN213" s="67"/>
      <c r="AO213" s="67"/>
      <c r="AP213" s="67"/>
      <c r="AQ213" s="67"/>
      <c r="AR213" s="67"/>
      <c r="AS213" s="67"/>
      <c r="AT213" s="67"/>
      <c r="AU213" s="67"/>
      <c r="AV213" s="60"/>
    </row>
    <row r="214" spans="1:48">
      <c r="A214" s="76"/>
      <c r="B214" s="76"/>
      <c r="C214" s="76"/>
      <c r="D214" s="76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76"/>
      <c r="AA214" s="76"/>
      <c r="AB214" s="76"/>
      <c r="AC214" s="76"/>
      <c r="AD214" s="67"/>
      <c r="AE214" s="67"/>
      <c r="AF214" s="67"/>
      <c r="AG214" s="67"/>
      <c r="AH214" s="67"/>
      <c r="AI214" s="67"/>
      <c r="AJ214" s="67"/>
      <c r="AK214" s="67"/>
      <c r="AL214" s="67"/>
      <c r="AM214" s="67"/>
      <c r="AN214" s="67"/>
      <c r="AO214" s="67"/>
      <c r="AP214" s="67"/>
      <c r="AQ214" s="67"/>
      <c r="AR214" s="67"/>
      <c r="AS214" s="67"/>
      <c r="AT214" s="67"/>
      <c r="AU214" s="67"/>
      <c r="AV214" s="60"/>
    </row>
    <row r="215" spans="1:48">
      <c r="A215" s="76"/>
      <c r="B215" s="76"/>
      <c r="C215" s="76"/>
      <c r="D215" s="76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6"/>
      <c r="AA215" s="76"/>
      <c r="AB215" s="76"/>
      <c r="AC215" s="76"/>
      <c r="AD215" s="67"/>
      <c r="AE215" s="67"/>
      <c r="AF215" s="67"/>
      <c r="AG215" s="67"/>
      <c r="AH215" s="67"/>
      <c r="AI215" s="67"/>
      <c r="AJ215" s="67"/>
      <c r="AK215" s="67"/>
      <c r="AL215" s="67"/>
      <c r="AM215" s="67"/>
      <c r="AN215" s="67"/>
      <c r="AO215" s="67"/>
      <c r="AP215" s="67"/>
      <c r="AQ215" s="67"/>
      <c r="AR215" s="67"/>
      <c r="AS215" s="67"/>
      <c r="AT215" s="67"/>
      <c r="AU215" s="67"/>
      <c r="AV215" s="60"/>
    </row>
    <row r="216" spans="1:48">
      <c r="A216" s="76"/>
      <c r="B216" s="76"/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76"/>
      <c r="AA216" s="76"/>
      <c r="AB216" s="76"/>
      <c r="AC216" s="76"/>
      <c r="AD216" s="67"/>
      <c r="AE216" s="67"/>
      <c r="AF216" s="67"/>
      <c r="AG216" s="67"/>
      <c r="AH216" s="67"/>
      <c r="AI216" s="67"/>
      <c r="AJ216" s="67"/>
      <c r="AK216" s="67"/>
      <c r="AL216" s="67"/>
      <c r="AM216" s="67"/>
      <c r="AN216" s="67"/>
      <c r="AO216" s="67"/>
      <c r="AP216" s="67"/>
      <c r="AQ216" s="67"/>
      <c r="AR216" s="67"/>
      <c r="AS216" s="67"/>
      <c r="AT216" s="67"/>
      <c r="AU216" s="67"/>
      <c r="AV216" s="60"/>
    </row>
    <row r="217" spans="1:48">
      <c r="A217" s="76"/>
      <c r="B217" s="76"/>
      <c r="C217" s="76"/>
      <c r="D217" s="76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6"/>
      <c r="Y217" s="76"/>
      <c r="Z217" s="76"/>
      <c r="AA217" s="76"/>
      <c r="AB217" s="76"/>
      <c r="AC217" s="76"/>
      <c r="AD217" s="67"/>
      <c r="AE217" s="67"/>
      <c r="AF217" s="67"/>
      <c r="AG217" s="67"/>
      <c r="AH217" s="67"/>
      <c r="AI217" s="67"/>
      <c r="AJ217" s="67"/>
      <c r="AK217" s="67"/>
      <c r="AL217" s="67"/>
      <c r="AM217" s="67"/>
      <c r="AN217" s="67"/>
      <c r="AO217" s="67"/>
      <c r="AP217" s="67"/>
      <c r="AQ217" s="67"/>
      <c r="AR217" s="67"/>
      <c r="AS217" s="67"/>
      <c r="AT217" s="67"/>
      <c r="AU217" s="67"/>
      <c r="AV217" s="60"/>
    </row>
    <row r="218" spans="1:48">
      <c r="A218" s="76"/>
      <c r="B218" s="76"/>
      <c r="C218" s="76"/>
      <c r="D218" s="76"/>
      <c r="E218" s="76"/>
      <c r="F218" s="76"/>
      <c r="G218" s="76"/>
      <c r="H218" s="76"/>
      <c r="I218" s="76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6"/>
      <c r="Y218" s="76"/>
      <c r="Z218" s="76"/>
      <c r="AA218" s="76"/>
      <c r="AB218" s="76"/>
      <c r="AC218" s="76"/>
      <c r="AD218" s="67"/>
      <c r="AE218" s="67"/>
      <c r="AF218" s="67"/>
      <c r="AG218" s="67"/>
      <c r="AH218" s="67"/>
      <c r="AI218" s="67"/>
      <c r="AJ218" s="67"/>
      <c r="AK218" s="67"/>
      <c r="AL218" s="67"/>
      <c r="AM218" s="67"/>
      <c r="AN218" s="67"/>
      <c r="AO218" s="67"/>
      <c r="AP218" s="67"/>
      <c r="AQ218" s="67"/>
      <c r="AR218" s="67"/>
      <c r="AS218" s="67"/>
      <c r="AT218" s="67"/>
      <c r="AU218" s="67"/>
      <c r="AV218" s="60"/>
    </row>
    <row r="219" spans="1:48">
      <c r="A219" s="76"/>
      <c r="B219" s="76"/>
      <c r="C219" s="76"/>
      <c r="D219" s="76"/>
      <c r="E219" s="76"/>
      <c r="F219" s="76"/>
      <c r="G219" s="76"/>
      <c r="H219" s="76"/>
      <c r="I219" s="76"/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  <c r="X219" s="76"/>
      <c r="Y219" s="76"/>
      <c r="Z219" s="76"/>
      <c r="AA219" s="76"/>
      <c r="AB219" s="76"/>
      <c r="AC219" s="76"/>
      <c r="AD219" s="67"/>
      <c r="AE219" s="67"/>
      <c r="AF219" s="67"/>
      <c r="AG219" s="67"/>
      <c r="AH219" s="67"/>
      <c r="AI219" s="67"/>
      <c r="AJ219" s="67"/>
      <c r="AK219" s="67"/>
      <c r="AL219" s="67"/>
      <c r="AM219" s="67"/>
      <c r="AN219" s="67"/>
      <c r="AO219" s="67"/>
      <c r="AP219" s="67"/>
      <c r="AQ219" s="67"/>
      <c r="AR219" s="67"/>
      <c r="AS219" s="67"/>
      <c r="AT219" s="67"/>
      <c r="AU219" s="67"/>
      <c r="AV219" s="60"/>
    </row>
    <row r="220" spans="1:48">
      <c r="A220" s="76"/>
      <c r="B220" s="76"/>
      <c r="C220" s="76"/>
      <c r="D220" s="76"/>
      <c r="E220" s="76"/>
      <c r="F220" s="76"/>
      <c r="G220" s="76"/>
      <c r="H220" s="76"/>
      <c r="I220" s="76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6"/>
      <c r="Y220" s="76"/>
      <c r="Z220" s="76"/>
      <c r="AA220" s="76"/>
      <c r="AB220" s="76"/>
      <c r="AC220" s="76"/>
      <c r="AD220" s="67"/>
      <c r="AE220" s="67"/>
      <c r="AF220" s="67"/>
      <c r="AG220" s="67"/>
      <c r="AH220" s="67"/>
      <c r="AI220" s="67"/>
      <c r="AJ220" s="67"/>
      <c r="AK220" s="67"/>
      <c r="AL220" s="67"/>
      <c r="AM220" s="67"/>
      <c r="AN220" s="67"/>
      <c r="AO220" s="67"/>
      <c r="AP220" s="67"/>
      <c r="AQ220" s="67"/>
      <c r="AR220" s="67"/>
      <c r="AS220" s="67"/>
      <c r="AT220" s="67"/>
      <c r="AU220" s="67"/>
      <c r="AV220" s="60"/>
    </row>
    <row r="221" spans="1:48">
      <c r="A221" s="76"/>
      <c r="B221" s="76"/>
      <c r="C221" s="76"/>
      <c r="D221" s="76"/>
      <c r="E221" s="76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6"/>
      <c r="Y221" s="76"/>
      <c r="Z221" s="76"/>
      <c r="AA221" s="76"/>
      <c r="AB221" s="76"/>
      <c r="AC221" s="76"/>
      <c r="AD221" s="67"/>
      <c r="AE221" s="67"/>
      <c r="AF221" s="67"/>
      <c r="AG221" s="67"/>
      <c r="AH221" s="67"/>
      <c r="AI221" s="67"/>
      <c r="AJ221" s="67"/>
      <c r="AK221" s="67"/>
      <c r="AL221" s="67"/>
      <c r="AM221" s="67"/>
      <c r="AN221" s="67"/>
      <c r="AO221" s="67"/>
      <c r="AP221" s="67"/>
      <c r="AQ221" s="67"/>
      <c r="AR221" s="67"/>
      <c r="AS221" s="67"/>
      <c r="AT221" s="67"/>
      <c r="AU221" s="67"/>
      <c r="AV221" s="60"/>
    </row>
    <row r="222" spans="1:48">
      <c r="A222" s="76"/>
      <c r="B222" s="76"/>
      <c r="C222" s="76"/>
      <c r="D222" s="76"/>
      <c r="E222" s="76"/>
      <c r="F222" s="76"/>
      <c r="G222" s="76"/>
      <c r="H222" s="76"/>
      <c r="I222" s="76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  <c r="Z222" s="76"/>
      <c r="AA222" s="76"/>
      <c r="AB222" s="76"/>
      <c r="AC222" s="76"/>
      <c r="AD222" s="67"/>
      <c r="AE222" s="67"/>
      <c r="AF222" s="67"/>
      <c r="AG222" s="67"/>
      <c r="AH222" s="67"/>
      <c r="AI222" s="67"/>
      <c r="AJ222" s="67"/>
      <c r="AK222" s="67"/>
      <c r="AL222" s="67"/>
      <c r="AM222" s="67"/>
      <c r="AN222" s="67"/>
      <c r="AO222" s="67"/>
      <c r="AP222" s="67"/>
      <c r="AQ222" s="67"/>
      <c r="AR222" s="67"/>
      <c r="AS222" s="67"/>
      <c r="AT222" s="67"/>
      <c r="AU222" s="67"/>
      <c r="AV222" s="60"/>
    </row>
    <row r="223" spans="1:48">
      <c r="A223" s="76"/>
      <c r="B223" s="76"/>
      <c r="C223" s="76"/>
      <c r="D223" s="76"/>
      <c r="E223" s="76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  <c r="Z223" s="76"/>
      <c r="AA223" s="76"/>
      <c r="AB223" s="76"/>
      <c r="AC223" s="76"/>
      <c r="AD223" s="67"/>
      <c r="AE223" s="67"/>
      <c r="AF223" s="67"/>
      <c r="AG223" s="67"/>
      <c r="AH223" s="67"/>
      <c r="AI223" s="67"/>
      <c r="AJ223" s="67"/>
      <c r="AK223" s="67"/>
      <c r="AL223" s="67"/>
      <c r="AM223" s="67"/>
      <c r="AN223" s="67"/>
      <c r="AO223" s="67"/>
      <c r="AP223" s="67"/>
      <c r="AQ223" s="67"/>
      <c r="AR223" s="67"/>
      <c r="AS223" s="67"/>
      <c r="AT223" s="67"/>
      <c r="AU223" s="67"/>
      <c r="AV223" s="60"/>
    </row>
    <row r="224" spans="1:48">
      <c r="A224" s="76"/>
      <c r="B224" s="76"/>
      <c r="C224" s="76"/>
      <c r="D224" s="76"/>
      <c r="E224" s="76"/>
      <c r="F224" s="76"/>
      <c r="G224" s="76"/>
      <c r="H224" s="76"/>
      <c r="I224" s="76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  <c r="Z224" s="76"/>
      <c r="AA224" s="76"/>
      <c r="AB224" s="76"/>
      <c r="AC224" s="76"/>
      <c r="AD224" s="67"/>
      <c r="AE224" s="67"/>
      <c r="AF224" s="67"/>
      <c r="AG224" s="67"/>
      <c r="AH224" s="67"/>
      <c r="AI224" s="67"/>
      <c r="AJ224" s="67"/>
      <c r="AK224" s="67"/>
      <c r="AL224" s="67"/>
      <c r="AM224" s="67"/>
      <c r="AN224" s="67"/>
      <c r="AO224" s="67"/>
      <c r="AP224" s="67"/>
      <c r="AQ224" s="67"/>
      <c r="AR224" s="67"/>
      <c r="AS224" s="67"/>
      <c r="AT224" s="67"/>
      <c r="AU224" s="67"/>
      <c r="AV224" s="60"/>
    </row>
    <row r="225" spans="1:48">
      <c r="A225" s="76"/>
      <c r="B225" s="76"/>
      <c r="C225" s="76"/>
      <c r="D225" s="76"/>
      <c r="E225" s="76"/>
      <c r="F225" s="76"/>
      <c r="G225" s="76"/>
      <c r="H225" s="76"/>
      <c r="I225" s="76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  <c r="Z225" s="76"/>
      <c r="AA225" s="76"/>
      <c r="AB225" s="76"/>
      <c r="AC225" s="76"/>
      <c r="AD225" s="67"/>
      <c r="AE225" s="67"/>
      <c r="AF225" s="67"/>
      <c r="AG225" s="67"/>
      <c r="AH225" s="67"/>
      <c r="AI225" s="67"/>
      <c r="AJ225" s="67"/>
      <c r="AK225" s="67"/>
      <c r="AL225" s="67"/>
      <c r="AM225" s="67"/>
      <c r="AN225" s="67"/>
      <c r="AO225" s="67"/>
      <c r="AP225" s="67"/>
      <c r="AQ225" s="67"/>
      <c r="AR225" s="67"/>
      <c r="AS225" s="67"/>
      <c r="AT225" s="67"/>
      <c r="AU225" s="67"/>
      <c r="AV225" s="60"/>
    </row>
    <row r="226" spans="1:48">
      <c r="A226" s="76"/>
      <c r="B226" s="76"/>
      <c r="C226" s="76"/>
      <c r="D226" s="76"/>
      <c r="E226" s="76"/>
      <c r="F226" s="76"/>
      <c r="G226" s="76"/>
      <c r="H226" s="76"/>
      <c r="I226" s="76"/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  <c r="X226" s="76"/>
      <c r="Y226" s="76"/>
      <c r="Z226" s="76"/>
      <c r="AA226" s="76"/>
      <c r="AB226" s="76"/>
      <c r="AC226" s="76"/>
      <c r="AD226" s="67"/>
      <c r="AE226" s="67"/>
      <c r="AF226" s="67"/>
      <c r="AG226" s="67"/>
      <c r="AH226" s="67"/>
      <c r="AI226" s="67"/>
      <c r="AJ226" s="67"/>
      <c r="AK226" s="67"/>
      <c r="AL226" s="67"/>
      <c r="AM226" s="67"/>
      <c r="AN226" s="67"/>
      <c r="AO226" s="67"/>
      <c r="AP226" s="67"/>
      <c r="AQ226" s="67"/>
      <c r="AR226" s="67"/>
      <c r="AS226" s="67"/>
      <c r="AT226" s="67"/>
      <c r="AU226" s="67"/>
      <c r="AV226" s="60"/>
    </row>
    <row r="227" spans="1:48">
      <c r="A227" s="76"/>
      <c r="B227" s="76"/>
      <c r="C227" s="76"/>
      <c r="D227" s="76"/>
      <c r="E227" s="76"/>
      <c r="F227" s="76"/>
      <c r="G227" s="76"/>
      <c r="H227" s="76"/>
      <c r="I227" s="76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6"/>
      <c r="Y227" s="76"/>
      <c r="Z227" s="76"/>
      <c r="AA227" s="76"/>
      <c r="AB227" s="76"/>
      <c r="AC227" s="76"/>
      <c r="AD227" s="67"/>
      <c r="AE227" s="67"/>
      <c r="AF227" s="67"/>
      <c r="AG227" s="67"/>
      <c r="AH227" s="67"/>
      <c r="AI227" s="67"/>
      <c r="AJ227" s="67"/>
      <c r="AK227" s="67"/>
      <c r="AL227" s="67"/>
      <c r="AM227" s="67"/>
      <c r="AN227" s="67"/>
      <c r="AO227" s="67"/>
      <c r="AP227" s="67"/>
      <c r="AQ227" s="67"/>
      <c r="AR227" s="67"/>
      <c r="AS227" s="67"/>
      <c r="AT227" s="67"/>
      <c r="AU227" s="67"/>
      <c r="AV227" s="60"/>
    </row>
    <row r="228" spans="1:48">
      <c r="A228" s="76"/>
      <c r="B228" s="76"/>
      <c r="C228" s="76"/>
      <c r="D228" s="76"/>
      <c r="E228" s="76"/>
      <c r="F228" s="76"/>
      <c r="G228" s="76"/>
      <c r="H228" s="76"/>
      <c r="I228" s="76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  <c r="AB228" s="76"/>
      <c r="AC228" s="76"/>
      <c r="AD228" s="67"/>
      <c r="AE228" s="67"/>
      <c r="AF228" s="67"/>
      <c r="AG228" s="67"/>
      <c r="AH228" s="67"/>
      <c r="AI228" s="67"/>
      <c r="AJ228" s="67"/>
      <c r="AK228" s="67"/>
      <c r="AL228" s="67"/>
      <c r="AM228" s="67"/>
      <c r="AN228" s="67"/>
      <c r="AO228" s="67"/>
      <c r="AP228" s="67"/>
      <c r="AQ228" s="67"/>
      <c r="AR228" s="67"/>
      <c r="AS228" s="67"/>
      <c r="AT228" s="67"/>
      <c r="AU228" s="67"/>
      <c r="AV228" s="60"/>
    </row>
    <row r="229" spans="1:48">
      <c r="A229" s="76"/>
      <c r="B229" s="76"/>
      <c r="C229" s="76"/>
      <c r="D229" s="76"/>
      <c r="E229" s="76"/>
      <c r="F229" s="76"/>
      <c r="G229" s="76"/>
      <c r="H229" s="76"/>
      <c r="I229" s="76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6"/>
      <c r="Y229" s="76"/>
      <c r="Z229" s="76"/>
      <c r="AA229" s="76"/>
      <c r="AB229" s="76"/>
      <c r="AC229" s="76"/>
      <c r="AD229" s="67"/>
      <c r="AE229" s="67"/>
      <c r="AF229" s="67"/>
      <c r="AG229" s="67"/>
      <c r="AH229" s="67"/>
      <c r="AI229" s="67"/>
      <c r="AJ229" s="67"/>
      <c r="AK229" s="67"/>
      <c r="AL229" s="67"/>
      <c r="AM229" s="67"/>
      <c r="AN229" s="67"/>
      <c r="AO229" s="67"/>
      <c r="AP229" s="67"/>
      <c r="AQ229" s="67"/>
      <c r="AR229" s="67"/>
      <c r="AS229" s="67"/>
      <c r="AT229" s="67"/>
      <c r="AU229" s="67"/>
      <c r="AV229" s="60"/>
    </row>
    <row r="230" spans="1:48">
      <c r="A230" s="76"/>
      <c r="B230" s="76"/>
      <c r="C230" s="76"/>
      <c r="D230" s="76"/>
      <c r="E230" s="76"/>
      <c r="F230" s="76"/>
      <c r="G230" s="76"/>
      <c r="H230" s="76"/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  <c r="Z230" s="76"/>
      <c r="AA230" s="76"/>
      <c r="AB230" s="76"/>
      <c r="AC230" s="76"/>
      <c r="AD230" s="67"/>
      <c r="AE230" s="67"/>
      <c r="AF230" s="67"/>
      <c r="AG230" s="67"/>
      <c r="AH230" s="67"/>
      <c r="AI230" s="67"/>
      <c r="AJ230" s="67"/>
      <c r="AK230" s="67"/>
      <c r="AL230" s="67"/>
      <c r="AM230" s="67"/>
      <c r="AN230" s="67"/>
      <c r="AO230" s="67"/>
      <c r="AP230" s="67"/>
      <c r="AQ230" s="67"/>
      <c r="AR230" s="67"/>
      <c r="AS230" s="67"/>
      <c r="AT230" s="67"/>
      <c r="AU230" s="67"/>
      <c r="AV230" s="60"/>
    </row>
    <row r="231" spans="1:48">
      <c r="A231" s="76"/>
      <c r="B231" s="76"/>
      <c r="C231" s="76"/>
      <c r="D231" s="76"/>
      <c r="E231" s="76"/>
      <c r="F231" s="76"/>
      <c r="G231" s="76"/>
      <c r="H231" s="76"/>
      <c r="I231" s="76"/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6"/>
      <c r="Y231" s="76"/>
      <c r="Z231" s="76"/>
      <c r="AA231" s="76"/>
      <c r="AB231" s="76"/>
      <c r="AC231" s="76"/>
      <c r="AD231" s="67"/>
      <c r="AE231" s="67"/>
      <c r="AF231" s="67"/>
      <c r="AG231" s="67"/>
      <c r="AH231" s="67"/>
      <c r="AI231" s="67"/>
      <c r="AJ231" s="67"/>
      <c r="AK231" s="67"/>
      <c r="AL231" s="67"/>
      <c r="AM231" s="67"/>
      <c r="AN231" s="67"/>
      <c r="AO231" s="67"/>
      <c r="AP231" s="67"/>
      <c r="AQ231" s="67"/>
      <c r="AR231" s="67"/>
      <c r="AS231" s="67"/>
      <c r="AT231" s="67"/>
      <c r="AU231" s="67"/>
      <c r="AV231" s="60"/>
    </row>
    <row r="232" spans="1:48">
      <c r="A232" s="76"/>
      <c r="B232" s="76"/>
      <c r="C232" s="76"/>
      <c r="D232" s="76"/>
      <c r="E232" s="76"/>
      <c r="F232" s="76"/>
      <c r="G232" s="76"/>
      <c r="H232" s="76"/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6"/>
      <c r="AB232" s="76"/>
      <c r="AC232" s="76"/>
      <c r="AD232" s="67"/>
      <c r="AE232" s="67"/>
      <c r="AF232" s="67"/>
      <c r="AG232" s="67"/>
      <c r="AH232" s="67"/>
      <c r="AI232" s="67"/>
      <c r="AJ232" s="67"/>
      <c r="AK232" s="67"/>
      <c r="AL232" s="67"/>
      <c r="AM232" s="67"/>
      <c r="AN232" s="67"/>
      <c r="AO232" s="67"/>
      <c r="AP232" s="67"/>
      <c r="AQ232" s="67"/>
      <c r="AR232" s="67"/>
      <c r="AS232" s="67"/>
      <c r="AT232" s="67"/>
      <c r="AU232" s="67"/>
      <c r="AV232" s="60"/>
    </row>
    <row r="233" spans="1:48">
      <c r="A233" s="76"/>
      <c r="B233" s="76"/>
      <c r="C233" s="76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67"/>
      <c r="AE233" s="67"/>
      <c r="AF233" s="67"/>
      <c r="AG233" s="67"/>
      <c r="AH233" s="67"/>
      <c r="AI233" s="67"/>
      <c r="AJ233" s="67"/>
      <c r="AK233" s="67"/>
      <c r="AL233" s="67"/>
      <c r="AM233" s="67"/>
      <c r="AN233" s="67"/>
      <c r="AO233" s="67"/>
      <c r="AP233" s="67"/>
      <c r="AQ233" s="67"/>
      <c r="AR233" s="67"/>
      <c r="AS233" s="67"/>
      <c r="AT233" s="67"/>
      <c r="AU233" s="67"/>
      <c r="AV233" s="60"/>
    </row>
    <row r="234" spans="1:48">
      <c r="A234" s="76"/>
      <c r="B234" s="76"/>
      <c r="C234" s="76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67"/>
      <c r="AE234" s="67"/>
      <c r="AF234" s="67"/>
      <c r="AG234" s="67"/>
      <c r="AH234" s="67"/>
      <c r="AI234" s="67"/>
      <c r="AJ234" s="67"/>
      <c r="AK234" s="67"/>
      <c r="AL234" s="67"/>
      <c r="AM234" s="67"/>
      <c r="AN234" s="67"/>
      <c r="AO234" s="67"/>
      <c r="AP234" s="67"/>
      <c r="AQ234" s="67"/>
      <c r="AR234" s="67"/>
      <c r="AS234" s="67"/>
      <c r="AT234" s="67"/>
      <c r="AU234" s="67"/>
      <c r="AV234" s="60"/>
    </row>
    <row r="235" spans="1:48">
      <c r="A235" s="76"/>
      <c r="B235" s="76"/>
      <c r="C235" s="76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67"/>
      <c r="AE235" s="67"/>
      <c r="AF235" s="67"/>
      <c r="AG235" s="67"/>
      <c r="AH235" s="67"/>
      <c r="AI235" s="67"/>
      <c r="AJ235" s="67"/>
      <c r="AK235" s="67"/>
      <c r="AL235" s="67"/>
      <c r="AM235" s="67"/>
      <c r="AN235" s="67"/>
      <c r="AO235" s="67"/>
      <c r="AP235" s="67"/>
      <c r="AQ235" s="67"/>
      <c r="AR235" s="67"/>
      <c r="AS235" s="67"/>
      <c r="AT235" s="67"/>
      <c r="AU235" s="67"/>
      <c r="AV235" s="60"/>
    </row>
    <row r="236" spans="1:48">
      <c r="A236" s="76"/>
      <c r="B236" s="76"/>
      <c r="C236" s="76"/>
      <c r="D236" s="76"/>
      <c r="E236" s="76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76"/>
      <c r="AB236" s="76"/>
      <c r="AC236" s="76"/>
      <c r="AD236" s="67"/>
      <c r="AE236" s="67"/>
      <c r="AF236" s="67"/>
      <c r="AG236" s="67"/>
      <c r="AH236" s="67"/>
      <c r="AI236" s="67"/>
      <c r="AJ236" s="67"/>
      <c r="AK236" s="67"/>
      <c r="AL236" s="67"/>
      <c r="AM236" s="67"/>
      <c r="AN236" s="67"/>
      <c r="AO236" s="67"/>
      <c r="AP236" s="67"/>
      <c r="AQ236" s="67"/>
      <c r="AR236" s="67"/>
      <c r="AS236" s="67"/>
      <c r="AT236" s="67"/>
      <c r="AU236" s="67"/>
      <c r="AV236" s="60"/>
    </row>
    <row r="237" spans="1:48">
      <c r="A237" s="76"/>
      <c r="B237" s="76"/>
      <c r="C237" s="76"/>
      <c r="D237" s="76"/>
      <c r="E237" s="76"/>
      <c r="F237" s="76"/>
      <c r="G237" s="76"/>
      <c r="H237" s="76"/>
      <c r="I237" s="76"/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  <c r="W237" s="76"/>
      <c r="X237" s="76"/>
      <c r="Y237" s="76"/>
      <c r="Z237" s="76"/>
      <c r="AA237" s="76"/>
      <c r="AB237" s="76"/>
      <c r="AC237" s="76"/>
      <c r="AD237" s="67"/>
      <c r="AE237" s="67"/>
      <c r="AF237" s="67"/>
      <c r="AG237" s="67"/>
      <c r="AH237" s="67"/>
      <c r="AI237" s="67"/>
      <c r="AJ237" s="67"/>
      <c r="AK237" s="67"/>
      <c r="AL237" s="67"/>
      <c r="AM237" s="67"/>
      <c r="AN237" s="67"/>
      <c r="AO237" s="67"/>
      <c r="AP237" s="67"/>
      <c r="AQ237" s="67"/>
      <c r="AR237" s="67"/>
      <c r="AS237" s="67"/>
      <c r="AT237" s="67"/>
      <c r="AU237" s="67"/>
      <c r="AV237" s="60"/>
    </row>
    <row r="238" spans="1:48">
      <c r="A238" s="76"/>
      <c r="B238" s="76"/>
      <c r="C238" s="76"/>
      <c r="D238" s="76"/>
      <c r="E238" s="76"/>
      <c r="F238" s="76"/>
      <c r="G238" s="76"/>
      <c r="H238" s="76"/>
      <c r="I238" s="76"/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6"/>
      <c r="Y238" s="76"/>
      <c r="Z238" s="76"/>
      <c r="AA238" s="76"/>
      <c r="AB238" s="76"/>
      <c r="AC238" s="76"/>
      <c r="AD238" s="67"/>
      <c r="AE238" s="67"/>
      <c r="AF238" s="67"/>
      <c r="AG238" s="67"/>
      <c r="AH238" s="67"/>
      <c r="AI238" s="67"/>
      <c r="AJ238" s="67"/>
      <c r="AK238" s="67"/>
      <c r="AL238" s="67"/>
      <c r="AM238" s="67"/>
      <c r="AN238" s="67"/>
      <c r="AO238" s="67"/>
      <c r="AP238" s="67"/>
      <c r="AQ238" s="67"/>
      <c r="AR238" s="67"/>
      <c r="AS238" s="67"/>
      <c r="AT238" s="67"/>
      <c r="AU238" s="67"/>
      <c r="AV238" s="60"/>
    </row>
    <row r="239" spans="1:48">
      <c r="A239" s="76"/>
      <c r="B239" s="76"/>
      <c r="C239" s="76"/>
      <c r="D239" s="76"/>
      <c r="E239" s="76"/>
      <c r="F239" s="76"/>
      <c r="G239" s="76"/>
      <c r="H239" s="76"/>
      <c r="I239" s="76"/>
      <c r="J239" s="76"/>
      <c r="K239" s="76"/>
      <c r="L239" s="76"/>
      <c r="M239" s="76"/>
      <c r="N239" s="76"/>
      <c r="O239" s="76"/>
      <c r="P239" s="76"/>
      <c r="Q239" s="76"/>
      <c r="R239" s="76"/>
      <c r="S239" s="76"/>
      <c r="T239" s="76"/>
      <c r="U239" s="76"/>
      <c r="V239" s="76"/>
      <c r="W239" s="76"/>
      <c r="X239" s="76"/>
      <c r="Y239" s="76"/>
      <c r="Z239" s="76"/>
      <c r="AA239" s="76"/>
      <c r="AB239" s="76"/>
      <c r="AC239" s="76"/>
      <c r="AD239" s="67"/>
      <c r="AE239" s="67"/>
      <c r="AF239" s="67"/>
      <c r="AG239" s="67"/>
      <c r="AH239" s="67"/>
      <c r="AI239" s="67"/>
      <c r="AJ239" s="67"/>
      <c r="AK239" s="67"/>
      <c r="AL239" s="67"/>
      <c r="AM239" s="67"/>
      <c r="AN239" s="67"/>
      <c r="AO239" s="67"/>
      <c r="AP239" s="67"/>
      <c r="AQ239" s="67"/>
      <c r="AR239" s="67"/>
      <c r="AS239" s="67"/>
      <c r="AT239" s="67"/>
      <c r="AU239" s="67"/>
      <c r="AV239" s="60"/>
    </row>
    <row r="240" spans="1:48">
      <c r="A240" s="76"/>
      <c r="B240" s="76"/>
      <c r="C240" s="76"/>
      <c r="D240" s="76"/>
      <c r="E240" s="76"/>
      <c r="F240" s="76"/>
      <c r="G240" s="76"/>
      <c r="H240" s="76"/>
      <c r="I240" s="76"/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  <c r="V240" s="76"/>
      <c r="W240" s="76"/>
      <c r="X240" s="76"/>
      <c r="Y240" s="76"/>
      <c r="Z240" s="76"/>
      <c r="AA240" s="76"/>
      <c r="AB240" s="76"/>
      <c r="AC240" s="76"/>
      <c r="AD240" s="67"/>
      <c r="AE240" s="67"/>
      <c r="AF240" s="67"/>
      <c r="AG240" s="67"/>
      <c r="AH240" s="67"/>
      <c r="AI240" s="67"/>
      <c r="AJ240" s="67"/>
      <c r="AK240" s="67"/>
      <c r="AL240" s="67"/>
      <c r="AM240" s="67"/>
      <c r="AN240" s="67"/>
      <c r="AO240" s="67"/>
      <c r="AP240" s="67"/>
      <c r="AQ240" s="67"/>
      <c r="AR240" s="67"/>
      <c r="AS240" s="67"/>
      <c r="AT240" s="67"/>
      <c r="AU240" s="67"/>
      <c r="AV240" s="60"/>
    </row>
    <row r="241" spans="1:48">
      <c r="A241" s="76"/>
      <c r="B241" s="76"/>
      <c r="C241" s="76"/>
      <c r="D241" s="76"/>
      <c r="E241" s="76"/>
      <c r="F241" s="76"/>
      <c r="G241" s="76"/>
      <c r="H241" s="76"/>
      <c r="I241" s="76"/>
      <c r="J241" s="76"/>
      <c r="K241" s="76"/>
      <c r="L241" s="76"/>
      <c r="M241" s="76"/>
      <c r="N241" s="76"/>
      <c r="O241" s="76"/>
      <c r="P241" s="76"/>
      <c r="Q241" s="76"/>
      <c r="R241" s="76"/>
      <c r="S241" s="76"/>
      <c r="T241" s="76"/>
      <c r="U241" s="76"/>
      <c r="V241" s="76"/>
      <c r="W241" s="76"/>
      <c r="X241" s="76"/>
      <c r="Y241" s="76"/>
      <c r="Z241" s="76"/>
      <c r="AA241" s="76"/>
      <c r="AB241" s="76"/>
      <c r="AC241" s="76"/>
      <c r="AD241" s="67"/>
      <c r="AE241" s="67"/>
      <c r="AF241" s="67"/>
      <c r="AG241" s="67"/>
      <c r="AH241" s="67"/>
      <c r="AI241" s="67"/>
      <c r="AJ241" s="67"/>
      <c r="AK241" s="67"/>
      <c r="AL241" s="67"/>
      <c r="AM241" s="67"/>
      <c r="AN241" s="67"/>
      <c r="AO241" s="67"/>
      <c r="AP241" s="67"/>
      <c r="AQ241" s="67"/>
      <c r="AR241" s="67"/>
      <c r="AS241" s="67"/>
      <c r="AT241" s="67"/>
      <c r="AU241" s="67"/>
      <c r="AV241" s="60"/>
    </row>
    <row r="242" spans="1:48">
      <c r="A242" s="76"/>
      <c r="B242" s="76"/>
      <c r="C242" s="76"/>
      <c r="D242" s="76"/>
      <c r="E242" s="76"/>
      <c r="F242" s="76"/>
      <c r="G242" s="76"/>
      <c r="H242" s="76"/>
      <c r="I242" s="76"/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  <c r="V242" s="76"/>
      <c r="W242" s="76"/>
      <c r="X242" s="76"/>
      <c r="Y242" s="76"/>
      <c r="Z242" s="76"/>
      <c r="AA242" s="76"/>
      <c r="AB242" s="76"/>
      <c r="AC242" s="76"/>
      <c r="AD242" s="67"/>
      <c r="AE242" s="67"/>
      <c r="AF242" s="67"/>
      <c r="AG242" s="67"/>
      <c r="AH242" s="67"/>
      <c r="AI242" s="67"/>
      <c r="AJ242" s="67"/>
      <c r="AK242" s="67"/>
      <c r="AL242" s="67"/>
      <c r="AM242" s="67"/>
      <c r="AN242" s="67"/>
      <c r="AO242" s="67"/>
      <c r="AP242" s="67"/>
      <c r="AQ242" s="67"/>
      <c r="AR242" s="67"/>
      <c r="AS242" s="67"/>
      <c r="AT242" s="67"/>
      <c r="AU242" s="67"/>
      <c r="AV242" s="60"/>
    </row>
    <row r="243" spans="1:48">
      <c r="A243" s="76"/>
      <c r="B243" s="76"/>
      <c r="C243" s="76"/>
      <c r="D243" s="76"/>
      <c r="E243" s="76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76"/>
      <c r="Z243" s="76"/>
      <c r="AA243" s="76"/>
      <c r="AB243" s="76"/>
      <c r="AC243" s="76"/>
      <c r="AD243" s="67"/>
      <c r="AE243" s="67"/>
      <c r="AF243" s="67"/>
      <c r="AG243" s="67"/>
      <c r="AH243" s="67"/>
      <c r="AI243" s="67"/>
      <c r="AJ243" s="67"/>
      <c r="AK243" s="67"/>
      <c r="AL243" s="67"/>
      <c r="AM243" s="67"/>
      <c r="AN243" s="67"/>
      <c r="AO243" s="67"/>
      <c r="AP243" s="67"/>
      <c r="AQ243" s="67"/>
      <c r="AR243" s="67"/>
      <c r="AS243" s="67"/>
      <c r="AT243" s="67"/>
      <c r="AU243" s="67"/>
      <c r="AV243" s="60"/>
    </row>
    <row r="244" spans="1:48">
      <c r="A244" s="76"/>
      <c r="B244" s="76"/>
      <c r="C244" s="76"/>
      <c r="D244" s="76"/>
      <c r="E244" s="76"/>
      <c r="F244" s="76"/>
      <c r="G244" s="76"/>
      <c r="H244" s="76"/>
      <c r="I244" s="76"/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  <c r="V244" s="76"/>
      <c r="W244" s="76"/>
      <c r="X244" s="76"/>
      <c r="Y244" s="76"/>
      <c r="Z244" s="76"/>
      <c r="AA244" s="76"/>
      <c r="AB244" s="76"/>
      <c r="AC244" s="76"/>
      <c r="AD244" s="67"/>
      <c r="AE244" s="67"/>
      <c r="AF244" s="67"/>
      <c r="AG244" s="67"/>
      <c r="AH244" s="67"/>
      <c r="AI244" s="67"/>
      <c r="AJ244" s="67"/>
      <c r="AK244" s="67"/>
      <c r="AL244" s="67"/>
      <c r="AM244" s="67"/>
      <c r="AN244" s="67"/>
      <c r="AO244" s="67"/>
      <c r="AP244" s="67"/>
      <c r="AQ244" s="67"/>
      <c r="AR244" s="67"/>
      <c r="AS244" s="67"/>
      <c r="AT244" s="67"/>
      <c r="AU244" s="67"/>
      <c r="AV244" s="60"/>
    </row>
    <row r="245" spans="1:48">
      <c r="A245" s="76"/>
      <c r="B245" s="76"/>
      <c r="C245" s="76"/>
      <c r="D245" s="76"/>
      <c r="E245" s="76"/>
      <c r="F245" s="76"/>
      <c r="G245" s="76"/>
      <c r="H245" s="76"/>
      <c r="I245" s="76"/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6"/>
      <c r="U245" s="76"/>
      <c r="V245" s="76"/>
      <c r="W245" s="76"/>
      <c r="X245" s="76"/>
      <c r="Y245" s="76"/>
      <c r="Z245" s="76"/>
      <c r="AA245" s="76"/>
      <c r="AB245" s="76"/>
      <c r="AC245" s="76"/>
      <c r="AD245" s="67"/>
      <c r="AE245" s="67"/>
      <c r="AF245" s="67"/>
      <c r="AG245" s="67"/>
      <c r="AH245" s="67"/>
      <c r="AI245" s="67"/>
      <c r="AJ245" s="67"/>
      <c r="AK245" s="67"/>
      <c r="AL245" s="67"/>
      <c r="AM245" s="67"/>
      <c r="AN245" s="67"/>
      <c r="AO245" s="67"/>
      <c r="AP245" s="67"/>
      <c r="AQ245" s="67"/>
      <c r="AR245" s="67"/>
      <c r="AS245" s="67"/>
      <c r="AT245" s="67"/>
      <c r="AU245" s="67"/>
      <c r="AV245" s="60"/>
    </row>
    <row r="246" spans="1:48">
      <c r="A246" s="76"/>
      <c r="B246" s="76"/>
      <c r="C246" s="76"/>
      <c r="D246" s="76"/>
      <c r="E246" s="76"/>
      <c r="F246" s="76"/>
      <c r="G246" s="76"/>
      <c r="H246" s="76"/>
      <c r="I246" s="76"/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76"/>
      <c r="V246" s="76"/>
      <c r="W246" s="76"/>
      <c r="X246" s="76"/>
      <c r="Y246" s="76"/>
      <c r="Z246" s="76"/>
      <c r="AA246" s="76"/>
      <c r="AB246" s="76"/>
      <c r="AC246" s="76"/>
      <c r="AD246" s="67"/>
      <c r="AE246" s="67"/>
      <c r="AF246" s="67"/>
      <c r="AG246" s="67"/>
      <c r="AH246" s="67"/>
      <c r="AI246" s="67"/>
      <c r="AJ246" s="67"/>
      <c r="AK246" s="67"/>
      <c r="AL246" s="67"/>
      <c r="AM246" s="67"/>
      <c r="AN246" s="67"/>
      <c r="AO246" s="67"/>
      <c r="AP246" s="67"/>
      <c r="AQ246" s="67"/>
      <c r="AR246" s="67"/>
      <c r="AS246" s="67"/>
      <c r="AT246" s="67"/>
      <c r="AU246" s="67"/>
      <c r="AV246" s="60"/>
    </row>
    <row r="247" spans="1:48">
      <c r="A247" s="76"/>
      <c r="B247" s="76"/>
      <c r="C247" s="76"/>
      <c r="D247" s="76"/>
      <c r="E247" s="76"/>
      <c r="F247" s="76"/>
      <c r="G247" s="76"/>
      <c r="H247" s="76"/>
      <c r="I247" s="76"/>
      <c r="J247" s="76"/>
      <c r="K247" s="76"/>
      <c r="L247" s="76"/>
      <c r="M247" s="76"/>
      <c r="N247" s="76"/>
      <c r="O247" s="76"/>
      <c r="P247" s="76"/>
      <c r="Q247" s="76"/>
      <c r="R247" s="76"/>
      <c r="S247" s="76"/>
      <c r="T247" s="76"/>
      <c r="U247" s="76"/>
      <c r="V247" s="76"/>
      <c r="W247" s="76"/>
      <c r="X247" s="76"/>
      <c r="Y247" s="76"/>
      <c r="Z247" s="76"/>
      <c r="AA247" s="76"/>
      <c r="AB247" s="76"/>
      <c r="AC247" s="76"/>
      <c r="AD247" s="67"/>
      <c r="AE247" s="67"/>
      <c r="AF247" s="67"/>
      <c r="AG247" s="67"/>
      <c r="AH247" s="67"/>
      <c r="AI247" s="67"/>
      <c r="AJ247" s="67"/>
      <c r="AK247" s="67"/>
      <c r="AL247" s="67"/>
      <c r="AM247" s="67"/>
      <c r="AN247" s="67"/>
      <c r="AO247" s="67"/>
      <c r="AP247" s="67"/>
      <c r="AQ247" s="67"/>
      <c r="AR247" s="67"/>
      <c r="AS247" s="67"/>
      <c r="AT247" s="67"/>
      <c r="AU247" s="67"/>
      <c r="AV247" s="60"/>
    </row>
    <row r="248" spans="1:48">
      <c r="A248" s="76"/>
      <c r="B248" s="76"/>
      <c r="C248" s="76"/>
      <c r="D248" s="76"/>
      <c r="E248" s="76"/>
      <c r="F248" s="76"/>
      <c r="G248" s="76"/>
      <c r="H248" s="76"/>
      <c r="I248" s="76"/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6"/>
      <c r="U248" s="76"/>
      <c r="V248" s="76"/>
      <c r="W248" s="76"/>
      <c r="X248" s="76"/>
      <c r="Y248" s="76"/>
      <c r="Z248" s="76"/>
      <c r="AA248" s="76"/>
      <c r="AB248" s="76"/>
      <c r="AC248" s="76"/>
      <c r="AD248" s="67"/>
      <c r="AE248" s="67"/>
      <c r="AF248" s="67"/>
      <c r="AG248" s="67"/>
      <c r="AH248" s="67"/>
      <c r="AI248" s="67"/>
      <c r="AJ248" s="67"/>
      <c r="AK248" s="67"/>
      <c r="AL248" s="67"/>
      <c r="AM248" s="67"/>
      <c r="AN248" s="67"/>
      <c r="AO248" s="67"/>
      <c r="AP248" s="67"/>
      <c r="AQ248" s="67"/>
      <c r="AR248" s="67"/>
      <c r="AS248" s="67"/>
      <c r="AT248" s="67"/>
      <c r="AU248" s="67"/>
      <c r="AV248" s="60"/>
    </row>
    <row r="249" spans="1:48">
      <c r="A249" s="76"/>
      <c r="B249" s="76"/>
      <c r="C249" s="76"/>
      <c r="D249" s="76"/>
      <c r="E249" s="76"/>
      <c r="F249" s="76"/>
      <c r="G249" s="76"/>
      <c r="H249" s="76"/>
      <c r="I249" s="76"/>
      <c r="J249" s="76"/>
      <c r="K249" s="76"/>
      <c r="L249" s="76"/>
      <c r="M249" s="76"/>
      <c r="N249" s="76"/>
      <c r="O249" s="76"/>
      <c r="P249" s="76"/>
      <c r="Q249" s="76"/>
      <c r="R249" s="76"/>
      <c r="S249" s="76"/>
      <c r="T249" s="76"/>
      <c r="U249" s="76"/>
      <c r="V249" s="76"/>
      <c r="W249" s="76"/>
      <c r="X249" s="76"/>
      <c r="Y249" s="76"/>
      <c r="Z249" s="76"/>
      <c r="AA249" s="76"/>
      <c r="AB249" s="76"/>
      <c r="AC249" s="76"/>
      <c r="AD249" s="67"/>
      <c r="AE249" s="67"/>
      <c r="AF249" s="67"/>
      <c r="AG249" s="67"/>
      <c r="AH249" s="67"/>
      <c r="AI249" s="67"/>
      <c r="AJ249" s="67"/>
      <c r="AK249" s="67"/>
      <c r="AL249" s="67"/>
      <c r="AM249" s="67"/>
      <c r="AN249" s="67"/>
      <c r="AO249" s="67"/>
      <c r="AP249" s="67"/>
      <c r="AQ249" s="67"/>
      <c r="AR249" s="67"/>
      <c r="AS249" s="67"/>
      <c r="AT249" s="67"/>
      <c r="AU249" s="67"/>
      <c r="AV249" s="60"/>
    </row>
    <row r="250" spans="1:48">
      <c r="A250" s="76"/>
      <c r="B250" s="76"/>
      <c r="C250" s="76"/>
      <c r="D250" s="76"/>
      <c r="E250" s="76"/>
      <c r="F250" s="76"/>
      <c r="G250" s="76"/>
      <c r="H250" s="76"/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  <c r="V250" s="76"/>
      <c r="W250" s="76"/>
      <c r="X250" s="76"/>
      <c r="Y250" s="76"/>
      <c r="Z250" s="76"/>
      <c r="AA250" s="76"/>
      <c r="AB250" s="76"/>
      <c r="AC250" s="76"/>
      <c r="AD250" s="67"/>
      <c r="AE250" s="67"/>
      <c r="AF250" s="67"/>
      <c r="AG250" s="67"/>
      <c r="AH250" s="67"/>
      <c r="AI250" s="67"/>
      <c r="AJ250" s="67"/>
      <c r="AK250" s="67"/>
      <c r="AL250" s="67"/>
      <c r="AM250" s="67"/>
      <c r="AN250" s="67"/>
      <c r="AO250" s="67"/>
      <c r="AP250" s="67"/>
      <c r="AQ250" s="67"/>
      <c r="AR250" s="67"/>
      <c r="AS250" s="67"/>
      <c r="AT250" s="67"/>
      <c r="AU250" s="67"/>
      <c r="AV250" s="60"/>
    </row>
    <row r="251" spans="1:48">
      <c r="A251" s="76"/>
      <c r="B251" s="76"/>
      <c r="C251" s="76"/>
      <c r="D251" s="76"/>
      <c r="E251" s="76"/>
      <c r="F251" s="76"/>
      <c r="G251" s="76"/>
      <c r="H251" s="76"/>
      <c r="I251" s="76"/>
      <c r="J251" s="76"/>
      <c r="K251" s="76"/>
      <c r="L251" s="76"/>
      <c r="M251" s="76"/>
      <c r="N251" s="76"/>
      <c r="O251" s="76"/>
      <c r="P251" s="76"/>
      <c r="Q251" s="76"/>
      <c r="R251" s="76"/>
      <c r="S251" s="76"/>
      <c r="T251" s="76"/>
      <c r="U251" s="76"/>
      <c r="V251" s="76"/>
      <c r="W251" s="76"/>
      <c r="X251" s="76"/>
      <c r="Y251" s="76"/>
      <c r="Z251" s="76"/>
      <c r="AA251" s="76"/>
      <c r="AB251" s="76"/>
      <c r="AC251" s="76"/>
      <c r="AD251" s="67"/>
      <c r="AE251" s="67"/>
      <c r="AF251" s="67"/>
      <c r="AG251" s="67"/>
      <c r="AH251" s="67"/>
      <c r="AI251" s="67"/>
      <c r="AJ251" s="67"/>
      <c r="AK251" s="67"/>
      <c r="AL251" s="67"/>
      <c r="AM251" s="67"/>
      <c r="AN251" s="67"/>
      <c r="AO251" s="67"/>
      <c r="AP251" s="67"/>
      <c r="AQ251" s="67"/>
      <c r="AR251" s="67"/>
      <c r="AS251" s="67"/>
      <c r="AT251" s="67"/>
      <c r="AU251" s="67"/>
      <c r="AV251" s="60"/>
    </row>
    <row r="252" spans="1:48">
      <c r="A252" s="76"/>
      <c r="B252" s="76"/>
      <c r="C252" s="76"/>
      <c r="D252" s="76"/>
      <c r="E252" s="76"/>
      <c r="F252" s="76"/>
      <c r="G252" s="76"/>
      <c r="H252" s="76"/>
      <c r="I252" s="76"/>
      <c r="J252" s="76"/>
      <c r="K252" s="76"/>
      <c r="L252" s="76"/>
      <c r="M252" s="76"/>
      <c r="N252" s="76"/>
      <c r="O252" s="76"/>
      <c r="P252" s="76"/>
      <c r="Q252" s="76"/>
      <c r="R252" s="76"/>
      <c r="S252" s="76"/>
      <c r="T252" s="76"/>
      <c r="U252" s="76"/>
      <c r="V252" s="76"/>
      <c r="W252" s="76"/>
      <c r="X252" s="76"/>
      <c r="Y252" s="76"/>
      <c r="Z252" s="76"/>
      <c r="AA252" s="76"/>
      <c r="AB252" s="76"/>
      <c r="AC252" s="76"/>
      <c r="AD252" s="67"/>
      <c r="AE252" s="67"/>
      <c r="AF252" s="67"/>
      <c r="AG252" s="67"/>
      <c r="AH252" s="67"/>
      <c r="AI252" s="67"/>
      <c r="AJ252" s="67"/>
      <c r="AK252" s="67"/>
      <c r="AL252" s="67"/>
      <c r="AM252" s="67"/>
      <c r="AN252" s="67"/>
      <c r="AO252" s="67"/>
      <c r="AP252" s="67"/>
      <c r="AQ252" s="67"/>
      <c r="AR252" s="67"/>
      <c r="AS252" s="67"/>
      <c r="AT252" s="67"/>
      <c r="AU252" s="67"/>
      <c r="AV252" s="60"/>
    </row>
    <row r="253" spans="1:48">
      <c r="A253" s="76"/>
      <c r="B253" s="76"/>
      <c r="C253" s="76"/>
      <c r="D253" s="76"/>
      <c r="E253" s="76"/>
      <c r="F253" s="76"/>
      <c r="G253" s="76"/>
      <c r="H253" s="76"/>
      <c r="I253" s="76"/>
      <c r="J253" s="76"/>
      <c r="K253" s="76"/>
      <c r="L253" s="76"/>
      <c r="M253" s="76"/>
      <c r="N253" s="76"/>
      <c r="O253" s="76"/>
      <c r="P253" s="76"/>
      <c r="Q253" s="76"/>
      <c r="R253" s="76"/>
      <c r="S253" s="76"/>
      <c r="T253" s="76"/>
      <c r="U253" s="76"/>
      <c r="V253" s="76"/>
      <c r="W253" s="76"/>
      <c r="X253" s="76"/>
      <c r="Y253" s="76"/>
      <c r="Z253" s="76"/>
      <c r="AA253" s="76"/>
      <c r="AB253" s="76"/>
      <c r="AC253" s="76"/>
      <c r="AD253" s="67"/>
      <c r="AE253" s="67"/>
      <c r="AF253" s="67"/>
      <c r="AG253" s="67"/>
      <c r="AH253" s="67"/>
      <c r="AI253" s="67"/>
      <c r="AJ253" s="67"/>
      <c r="AK253" s="67"/>
      <c r="AL253" s="67"/>
      <c r="AM253" s="67"/>
      <c r="AN253" s="67"/>
      <c r="AO253" s="67"/>
      <c r="AP253" s="67"/>
      <c r="AQ253" s="67"/>
      <c r="AR253" s="67"/>
      <c r="AS253" s="67"/>
      <c r="AT253" s="67"/>
      <c r="AU253" s="67"/>
      <c r="AV253" s="60"/>
    </row>
    <row r="254" spans="1:48">
      <c r="A254" s="76"/>
      <c r="B254" s="76"/>
      <c r="C254" s="76"/>
      <c r="D254" s="76"/>
      <c r="E254" s="76"/>
      <c r="F254" s="76"/>
      <c r="G254" s="76"/>
      <c r="H254" s="76"/>
      <c r="I254" s="76"/>
      <c r="J254" s="76"/>
      <c r="K254" s="76"/>
      <c r="L254" s="76"/>
      <c r="M254" s="76"/>
      <c r="N254" s="76"/>
      <c r="O254" s="76"/>
      <c r="P254" s="76"/>
      <c r="Q254" s="76"/>
      <c r="R254" s="76"/>
      <c r="S254" s="76"/>
      <c r="T254" s="76"/>
      <c r="U254" s="76"/>
      <c r="V254" s="76"/>
      <c r="W254" s="76"/>
      <c r="X254" s="76"/>
      <c r="Y254" s="76"/>
      <c r="Z254" s="76"/>
      <c r="AA254" s="76"/>
      <c r="AB254" s="76"/>
      <c r="AC254" s="76"/>
      <c r="AD254" s="67"/>
      <c r="AE254" s="67"/>
      <c r="AF254" s="67"/>
      <c r="AG254" s="67"/>
      <c r="AH254" s="67"/>
      <c r="AI254" s="67"/>
      <c r="AJ254" s="67"/>
      <c r="AK254" s="67"/>
      <c r="AL254" s="67"/>
      <c r="AM254" s="67"/>
      <c r="AN254" s="67"/>
      <c r="AO254" s="67"/>
      <c r="AP254" s="67"/>
      <c r="AQ254" s="67"/>
      <c r="AR254" s="67"/>
      <c r="AS254" s="67"/>
      <c r="AT254" s="67"/>
      <c r="AU254" s="67"/>
      <c r="AV254" s="60"/>
    </row>
    <row r="255" spans="1:48">
      <c r="A255" s="76"/>
      <c r="B255" s="76"/>
      <c r="C255" s="76"/>
      <c r="D255" s="76"/>
      <c r="E255" s="76"/>
      <c r="F255" s="76"/>
      <c r="G255" s="76"/>
      <c r="H255" s="76"/>
      <c r="I255" s="76"/>
      <c r="J255" s="76"/>
      <c r="K255" s="76"/>
      <c r="L255" s="76"/>
      <c r="M255" s="76"/>
      <c r="N255" s="76"/>
      <c r="O255" s="76"/>
      <c r="P255" s="76"/>
      <c r="Q255" s="76"/>
      <c r="R255" s="76"/>
      <c r="S255" s="76"/>
      <c r="T255" s="76"/>
      <c r="U255" s="76"/>
      <c r="V255" s="76"/>
      <c r="W255" s="76"/>
      <c r="X255" s="76"/>
      <c r="Y255" s="76"/>
      <c r="Z255" s="76"/>
      <c r="AA255" s="76"/>
      <c r="AB255" s="76"/>
      <c r="AC255" s="76"/>
      <c r="AD255" s="67"/>
      <c r="AE255" s="67"/>
      <c r="AF255" s="67"/>
      <c r="AG255" s="67"/>
      <c r="AH255" s="67"/>
      <c r="AI255" s="67"/>
      <c r="AJ255" s="67"/>
      <c r="AK255" s="67"/>
      <c r="AL255" s="67"/>
      <c r="AM255" s="67"/>
      <c r="AN255" s="67"/>
      <c r="AO255" s="67"/>
      <c r="AP255" s="67"/>
      <c r="AQ255" s="67"/>
      <c r="AR255" s="67"/>
      <c r="AS255" s="67"/>
      <c r="AT255" s="67"/>
      <c r="AU255" s="67"/>
      <c r="AV255" s="60"/>
    </row>
    <row r="256" spans="1:48">
      <c r="A256" s="76"/>
      <c r="B256" s="76"/>
      <c r="C256" s="76"/>
      <c r="D256" s="76"/>
      <c r="E256" s="76"/>
      <c r="F256" s="76"/>
      <c r="G256" s="76"/>
      <c r="H256" s="76"/>
      <c r="I256" s="76"/>
      <c r="J256" s="76"/>
      <c r="K256" s="76"/>
      <c r="L256" s="76"/>
      <c r="M256" s="76"/>
      <c r="N256" s="76"/>
      <c r="O256" s="76"/>
      <c r="P256" s="76"/>
      <c r="Q256" s="76"/>
      <c r="R256" s="76"/>
      <c r="S256" s="76"/>
      <c r="T256" s="76"/>
      <c r="U256" s="76"/>
      <c r="V256" s="76"/>
      <c r="W256" s="76"/>
      <c r="X256" s="76"/>
      <c r="Y256" s="76"/>
      <c r="Z256" s="76"/>
      <c r="AA256" s="76"/>
      <c r="AB256" s="76"/>
      <c r="AC256" s="76"/>
      <c r="AD256" s="67"/>
      <c r="AE256" s="67"/>
      <c r="AF256" s="67"/>
      <c r="AG256" s="67"/>
      <c r="AH256" s="67"/>
      <c r="AI256" s="67"/>
      <c r="AJ256" s="67"/>
      <c r="AK256" s="67"/>
      <c r="AL256" s="67"/>
      <c r="AM256" s="67"/>
      <c r="AN256" s="67"/>
      <c r="AO256" s="67"/>
      <c r="AP256" s="67"/>
      <c r="AQ256" s="67"/>
      <c r="AR256" s="67"/>
      <c r="AS256" s="67"/>
      <c r="AT256" s="67"/>
      <c r="AU256" s="67"/>
      <c r="AV256" s="60"/>
    </row>
    <row r="257" spans="1:48">
      <c r="A257" s="76"/>
      <c r="B257" s="76"/>
      <c r="C257" s="76"/>
      <c r="D257" s="76"/>
      <c r="E257" s="76"/>
      <c r="F257" s="76"/>
      <c r="G257" s="76"/>
      <c r="H257" s="76"/>
      <c r="I257" s="76"/>
      <c r="J257" s="76"/>
      <c r="K257" s="76"/>
      <c r="L257" s="76"/>
      <c r="M257" s="76"/>
      <c r="N257" s="76"/>
      <c r="O257" s="76"/>
      <c r="P257" s="76"/>
      <c r="Q257" s="76"/>
      <c r="R257" s="76"/>
      <c r="S257" s="76"/>
      <c r="T257" s="76"/>
      <c r="U257" s="76"/>
      <c r="V257" s="76"/>
      <c r="W257" s="76"/>
      <c r="X257" s="76"/>
      <c r="Y257" s="76"/>
      <c r="Z257" s="76"/>
      <c r="AA257" s="76"/>
      <c r="AB257" s="76"/>
      <c r="AC257" s="76"/>
      <c r="AD257" s="67"/>
      <c r="AE257" s="67"/>
      <c r="AF257" s="67"/>
      <c r="AG257" s="67"/>
      <c r="AH257" s="67"/>
      <c r="AI257" s="67"/>
      <c r="AJ257" s="67"/>
      <c r="AK257" s="67"/>
      <c r="AL257" s="67"/>
      <c r="AM257" s="67"/>
      <c r="AN257" s="67"/>
      <c r="AO257" s="67"/>
      <c r="AP257" s="67"/>
      <c r="AQ257" s="67"/>
      <c r="AR257" s="67"/>
      <c r="AS257" s="67"/>
      <c r="AT257" s="67"/>
      <c r="AU257" s="67"/>
      <c r="AV257" s="60"/>
    </row>
    <row r="258" spans="1:48">
      <c r="A258" s="76"/>
      <c r="B258" s="76"/>
      <c r="C258" s="76"/>
      <c r="D258" s="76"/>
      <c r="E258" s="76"/>
      <c r="F258" s="76"/>
      <c r="G258" s="76"/>
      <c r="H258" s="76"/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  <c r="V258" s="76"/>
      <c r="W258" s="76"/>
      <c r="X258" s="76"/>
      <c r="Y258" s="76"/>
      <c r="Z258" s="76"/>
      <c r="AA258" s="76"/>
      <c r="AB258" s="76"/>
      <c r="AC258" s="76"/>
      <c r="AD258" s="67"/>
      <c r="AE258" s="67"/>
      <c r="AF258" s="67"/>
      <c r="AG258" s="67"/>
      <c r="AH258" s="67"/>
      <c r="AI258" s="67"/>
      <c r="AJ258" s="67"/>
      <c r="AK258" s="67"/>
      <c r="AL258" s="67"/>
      <c r="AM258" s="67"/>
      <c r="AN258" s="67"/>
      <c r="AO258" s="67"/>
      <c r="AP258" s="67"/>
      <c r="AQ258" s="67"/>
      <c r="AR258" s="67"/>
      <c r="AS258" s="67"/>
      <c r="AT258" s="67"/>
      <c r="AU258" s="67"/>
      <c r="AV258" s="60"/>
    </row>
    <row r="259" spans="1:48">
      <c r="A259" s="76"/>
      <c r="B259" s="76"/>
      <c r="C259" s="76"/>
      <c r="D259" s="76"/>
      <c r="E259" s="76"/>
      <c r="F259" s="76"/>
      <c r="G259" s="76"/>
      <c r="H259" s="76"/>
      <c r="I259" s="76"/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  <c r="V259" s="76"/>
      <c r="W259" s="76"/>
      <c r="X259" s="76"/>
      <c r="Y259" s="76"/>
      <c r="Z259" s="76"/>
      <c r="AA259" s="76"/>
      <c r="AB259" s="76"/>
      <c r="AC259" s="76"/>
      <c r="AD259" s="67"/>
      <c r="AE259" s="67"/>
      <c r="AF259" s="67"/>
      <c r="AG259" s="67"/>
      <c r="AH259" s="67"/>
      <c r="AI259" s="67"/>
      <c r="AJ259" s="67"/>
      <c r="AK259" s="67"/>
      <c r="AL259" s="67"/>
      <c r="AM259" s="67"/>
      <c r="AN259" s="67"/>
      <c r="AO259" s="67"/>
      <c r="AP259" s="67"/>
      <c r="AQ259" s="67"/>
      <c r="AR259" s="67"/>
      <c r="AS259" s="67"/>
      <c r="AT259" s="67"/>
      <c r="AU259" s="67"/>
      <c r="AV259" s="60"/>
    </row>
    <row r="260" spans="1:48">
      <c r="A260" s="76"/>
      <c r="B260" s="76"/>
      <c r="C260" s="76"/>
      <c r="D260" s="76"/>
      <c r="E260" s="76"/>
      <c r="F260" s="76"/>
      <c r="G260" s="76"/>
      <c r="H260" s="76"/>
      <c r="I260" s="76"/>
      <c r="J260" s="76"/>
      <c r="K260" s="76"/>
      <c r="L260" s="76"/>
      <c r="M260" s="76"/>
      <c r="N260" s="76"/>
      <c r="O260" s="76"/>
      <c r="P260" s="76"/>
      <c r="Q260" s="76"/>
      <c r="R260" s="76"/>
      <c r="S260" s="76"/>
      <c r="T260" s="76"/>
      <c r="U260" s="76"/>
      <c r="V260" s="76"/>
      <c r="W260" s="76"/>
      <c r="X260" s="76"/>
      <c r="Y260" s="76"/>
      <c r="Z260" s="76"/>
      <c r="AA260" s="76"/>
      <c r="AB260" s="76"/>
      <c r="AC260" s="76"/>
      <c r="AD260" s="67"/>
      <c r="AE260" s="67"/>
      <c r="AF260" s="67"/>
      <c r="AG260" s="67"/>
      <c r="AH260" s="67"/>
      <c r="AI260" s="67"/>
      <c r="AJ260" s="67"/>
      <c r="AK260" s="67"/>
      <c r="AL260" s="67"/>
      <c r="AM260" s="67"/>
      <c r="AN260" s="67"/>
      <c r="AO260" s="67"/>
      <c r="AP260" s="67"/>
      <c r="AQ260" s="67"/>
      <c r="AR260" s="67"/>
      <c r="AS260" s="67"/>
      <c r="AT260" s="67"/>
      <c r="AU260" s="67"/>
      <c r="AV260" s="60"/>
    </row>
    <row r="261" spans="1:48">
      <c r="A261" s="76"/>
      <c r="B261" s="76"/>
      <c r="C261" s="76"/>
      <c r="D261" s="76"/>
      <c r="E261" s="76"/>
      <c r="F261" s="76"/>
      <c r="G261" s="76"/>
      <c r="H261" s="76"/>
      <c r="I261" s="76"/>
      <c r="J261" s="76"/>
      <c r="K261" s="76"/>
      <c r="L261" s="76"/>
      <c r="M261" s="76"/>
      <c r="N261" s="76"/>
      <c r="O261" s="76"/>
      <c r="P261" s="76"/>
      <c r="Q261" s="76"/>
      <c r="R261" s="76"/>
      <c r="S261" s="76"/>
      <c r="T261" s="76"/>
      <c r="U261" s="76"/>
      <c r="V261" s="76"/>
      <c r="W261" s="76"/>
      <c r="X261" s="76"/>
      <c r="Y261" s="76"/>
      <c r="Z261" s="76"/>
      <c r="AA261" s="76"/>
      <c r="AB261" s="76"/>
      <c r="AC261" s="76"/>
      <c r="AD261" s="67"/>
      <c r="AE261" s="67"/>
      <c r="AF261" s="67"/>
      <c r="AG261" s="67"/>
      <c r="AH261" s="67"/>
      <c r="AI261" s="67"/>
      <c r="AJ261" s="67"/>
      <c r="AK261" s="67"/>
      <c r="AL261" s="67"/>
      <c r="AM261" s="67"/>
      <c r="AN261" s="67"/>
      <c r="AO261" s="67"/>
      <c r="AP261" s="67"/>
      <c r="AQ261" s="67"/>
      <c r="AR261" s="67"/>
      <c r="AS261" s="67"/>
      <c r="AT261" s="67"/>
      <c r="AU261" s="67"/>
      <c r="AV261" s="60"/>
    </row>
    <row r="262" spans="1:48">
      <c r="A262" s="76"/>
      <c r="B262" s="76"/>
      <c r="C262" s="76"/>
      <c r="D262" s="76"/>
      <c r="E262" s="76"/>
      <c r="F262" s="76"/>
      <c r="G262" s="76"/>
      <c r="H262" s="76"/>
      <c r="I262" s="76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  <c r="V262" s="76"/>
      <c r="W262" s="76"/>
      <c r="X262" s="76"/>
      <c r="Y262" s="76"/>
      <c r="Z262" s="76"/>
      <c r="AA262" s="76"/>
      <c r="AB262" s="76"/>
      <c r="AC262" s="76"/>
      <c r="AD262" s="67"/>
      <c r="AE262" s="67"/>
      <c r="AF262" s="67"/>
      <c r="AG262" s="67"/>
      <c r="AH262" s="67"/>
      <c r="AI262" s="67"/>
      <c r="AJ262" s="67"/>
      <c r="AK262" s="67"/>
      <c r="AL262" s="67"/>
      <c r="AM262" s="67"/>
      <c r="AN262" s="67"/>
      <c r="AO262" s="67"/>
      <c r="AP262" s="67"/>
      <c r="AQ262" s="67"/>
      <c r="AR262" s="67"/>
      <c r="AS262" s="67"/>
      <c r="AT262" s="67"/>
      <c r="AU262" s="67"/>
      <c r="AV262" s="60"/>
    </row>
    <row r="263" spans="1:48">
      <c r="A263" s="76"/>
      <c r="B263" s="76"/>
      <c r="C263" s="76"/>
      <c r="D263" s="76"/>
      <c r="E263" s="76"/>
      <c r="F263" s="76"/>
      <c r="G263" s="76"/>
      <c r="H263" s="76"/>
      <c r="I263" s="76"/>
      <c r="J263" s="76"/>
      <c r="K263" s="76"/>
      <c r="L263" s="76"/>
      <c r="M263" s="76"/>
      <c r="N263" s="76"/>
      <c r="O263" s="76"/>
      <c r="P263" s="76"/>
      <c r="Q263" s="76"/>
      <c r="R263" s="76"/>
      <c r="S263" s="76"/>
      <c r="T263" s="76"/>
      <c r="U263" s="76"/>
      <c r="V263" s="76"/>
      <c r="W263" s="76"/>
      <c r="X263" s="76"/>
      <c r="Y263" s="76"/>
      <c r="Z263" s="76"/>
      <c r="AA263" s="76"/>
      <c r="AB263" s="76"/>
      <c r="AC263" s="76"/>
      <c r="AD263" s="67"/>
      <c r="AE263" s="67"/>
      <c r="AF263" s="67"/>
      <c r="AG263" s="67"/>
      <c r="AH263" s="67"/>
      <c r="AI263" s="67"/>
      <c r="AJ263" s="67"/>
      <c r="AK263" s="67"/>
      <c r="AL263" s="67"/>
      <c r="AM263" s="67"/>
      <c r="AN263" s="67"/>
      <c r="AO263" s="67"/>
      <c r="AP263" s="67"/>
      <c r="AQ263" s="67"/>
      <c r="AR263" s="67"/>
      <c r="AS263" s="67"/>
      <c r="AT263" s="67"/>
      <c r="AU263" s="67"/>
      <c r="AV263" s="60"/>
    </row>
    <row r="264" spans="1:48">
      <c r="A264" s="76"/>
      <c r="B264" s="76"/>
      <c r="C264" s="76"/>
      <c r="D264" s="76"/>
      <c r="E264" s="76"/>
      <c r="F264" s="76"/>
      <c r="G264" s="76"/>
      <c r="H264" s="76"/>
      <c r="I264" s="76"/>
      <c r="J264" s="76"/>
      <c r="K264" s="76"/>
      <c r="L264" s="76"/>
      <c r="M264" s="76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  <c r="AC264" s="76"/>
      <c r="AD264" s="67"/>
      <c r="AE264" s="67"/>
      <c r="AF264" s="67"/>
      <c r="AG264" s="67"/>
      <c r="AH264" s="67"/>
      <c r="AI264" s="67"/>
      <c r="AJ264" s="67"/>
      <c r="AK264" s="67"/>
      <c r="AL264" s="67"/>
      <c r="AM264" s="67"/>
      <c r="AN264" s="67"/>
      <c r="AO264" s="67"/>
      <c r="AP264" s="67"/>
      <c r="AQ264" s="67"/>
      <c r="AR264" s="67"/>
      <c r="AS264" s="67"/>
      <c r="AT264" s="67"/>
      <c r="AU264" s="67"/>
      <c r="AV264" s="60"/>
    </row>
    <row r="265" spans="1:48">
      <c r="A265" s="76"/>
      <c r="B265" s="76"/>
      <c r="C265" s="76"/>
      <c r="D265" s="76"/>
      <c r="E265" s="76"/>
      <c r="F265" s="76"/>
      <c r="G265" s="76"/>
      <c r="H265" s="76"/>
      <c r="I265" s="76"/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67"/>
      <c r="AE265" s="67"/>
      <c r="AF265" s="67"/>
      <c r="AG265" s="67"/>
      <c r="AH265" s="67"/>
      <c r="AI265" s="67"/>
      <c r="AJ265" s="67"/>
      <c r="AK265" s="67"/>
      <c r="AL265" s="67"/>
      <c r="AM265" s="67"/>
      <c r="AN265" s="67"/>
      <c r="AO265" s="67"/>
      <c r="AP265" s="67"/>
      <c r="AQ265" s="67"/>
      <c r="AR265" s="67"/>
      <c r="AS265" s="67"/>
      <c r="AT265" s="67"/>
      <c r="AU265" s="67"/>
      <c r="AV265" s="60"/>
    </row>
    <row r="266" spans="1:48">
      <c r="A266" s="76"/>
      <c r="B266" s="76"/>
      <c r="C266" s="76"/>
      <c r="D266" s="76"/>
      <c r="E266" s="76"/>
      <c r="F266" s="76"/>
      <c r="G266" s="76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  <c r="AB266" s="76"/>
      <c r="AC266" s="76"/>
      <c r="AD266" s="67"/>
      <c r="AE266" s="67"/>
      <c r="AF266" s="67"/>
      <c r="AG266" s="67"/>
      <c r="AH266" s="67"/>
      <c r="AI266" s="67"/>
      <c r="AJ266" s="67"/>
      <c r="AK266" s="67"/>
      <c r="AL266" s="67"/>
      <c r="AM266" s="67"/>
      <c r="AN266" s="67"/>
      <c r="AO266" s="67"/>
      <c r="AP266" s="67"/>
      <c r="AQ266" s="67"/>
      <c r="AR266" s="67"/>
      <c r="AS266" s="67"/>
      <c r="AT266" s="67"/>
      <c r="AU266" s="67"/>
      <c r="AV266" s="60"/>
    </row>
    <row r="267" spans="1:48">
      <c r="A267" s="76"/>
      <c r="B267" s="76"/>
      <c r="C267" s="76"/>
      <c r="D267" s="76"/>
      <c r="E267" s="76"/>
      <c r="F267" s="76"/>
      <c r="G267" s="76"/>
      <c r="H267" s="76"/>
      <c r="I267" s="76"/>
      <c r="J267" s="76"/>
      <c r="K267" s="76"/>
      <c r="L267" s="76"/>
      <c r="M267" s="76"/>
      <c r="N267" s="76"/>
      <c r="O267" s="76"/>
      <c r="P267" s="76"/>
      <c r="Q267" s="76"/>
      <c r="R267" s="76"/>
      <c r="S267" s="76"/>
      <c r="T267" s="76"/>
      <c r="U267" s="76"/>
      <c r="V267" s="76"/>
      <c r="W267" s="76"/>
      <c r="X267" s="76"/>
      <c r="Y267" s="76"/>
      <c r="Z267" s="76"/>
      <c r="AA267" s="76"/>
      <c r="AB267" s="76"/>
      <c r="AC267" s="76"/>
      <c r="AD267" s="67"/>
      <c r="AE267" s="67"/>
      <c r="AF267" s="67"/>
      <c r="AG267" s="67"/>
      <c r="AH267" s="67"/>
      <c r="AI267" s="67"/>
      <c r="AJ267" s="67"/>
      <c r="AK267" s="67"/>
      <c r="AL267" s="67"/>
      <c r="AM267" s="67"/>
      <c r="AN267" s="67"/>
      <c r="AO267" s="67"/>
      <c r="AP267" s="67"/>
      <c r="AQ267" s="67"/>
      <c r="AR267" s="67"/>
      <c r="AS267" s="67"/>
      <c r="AT267" s="67"/>
      <c r="AU267" s="67"/>
      <c r="AV267" s="60"/>
    </row>
    <row r="268" spans="1:48">
      <c r="A268" s="76"/>
      <c r="B268" s="76"/>
      <c r="C268" s="76"/>
      <c r="D268" s="76"/>
      <c r="E268" s="76"/>
      <c r="F268" s="76"/>
      <c r="G268" s="76"/>
      <c r="H268" s="76"/>
      <c r="I268" s="76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  <c r="V268" s="76"/>
      <c r="W268" s="76"/>
      <c r="X268" s="76"/>
      <c r="Y268" s="76"/>
      <c r="Z268" s="76"/>
      <c r="AA268" s="76"/>
      <c r="AB268" s="76"/>
      <c r="AC268" s="76"/>
      <c r="AD268" s="67"/>
      <c r="AE268" s="67"/>
      <c r="AF268" s="67"/>
      <c r="AG268" s="67"/>
      <c r="AH268" s="67"/>
      <c r="AI268" s="67"/>
      <c r="AJ268" s="67"/>
      <c r="AK268" s="67"/>
      <c r="AL268" s="67"/>
      <c r="AM268" s="67"/>
      <c r="AN268" s="67"/>
      <c r="AO268" s="67"/>
      <c r="AP268" s="67"/>
      <c r="AQ268" s="67"/>
      <c r="AR268" s="67"/>
      <c r="AS268" s="67"/>
      <c r="AT268" s="67"/>
      <c r="AU268" s="67"/>
      <c r="AV268" s="60"/>
    </row>
    <row r="269" spans="1:48">
      <c r="A269" s="76"/>
      <c r="B269" s="76"/>
      <c r="C269" s="76"/>
      <c r="D269" s="76"/>
      <c r="E269" s="76"/>
      <c r="F269" s="76"/>
      <c r="G269" s="76"/>
      <c r="H269" s="76"/>
      <c r="I269" s="76"/>
      <c r="J269" s="76"/>
      <c r="K269" s="76"/>
      <c r="L269" s="76"/>
      <c r="M269" s="76"/>
      <c r="N269" s="76"/>
      <c r="O269" s="76"/>
      <c r="P269" s="76"/>
      <c r="Q269" s="76"/>
      <c r="R269" s="76"/>
      <c r="S269" s="76"/>
      <c r="T269" s="76"/>
      <c r="U269" s="76"/>
      <c r="V269" s="76"/>
      <c r="W269" s="76"/>
      <c r="X269" s="76"/>
      <c r="Y269" s="76"/>
      <c r="Z269" s="76"/>
      <c r="AA269" s="76"/>
      <c r="AB269" s="76"/>
      <c r="AC269" s="76"/>
      <c r="AD269" s="67"/>
      <c r="AE269" s="67"/>
      <c r="AF269" s="67"/>
      <c r="AG269" s="67"/>
      <c r="AH269" s="67"/>
      <c r="AI269" s="67"/>
      <c r="AJ269" s="67"/>
      <c r="AK269" s="67"/>
      <c r="AL269" s="67"/>
      <c r="AM269" s="67"/>
      <c r="AN269" s="67"/>
      <c r="AO269" s="67"/>
      <c r="AP269" s="67"/>
      <c r="AQ269" s="67"/>
      <c r="AR269" s="67"/>
      <c r="AS269" s="67"/>
      <c r="AT269" s="67"/>
      <c r="AU269" s="67"/>
      <c r="AV269" s="60"/>
    </row>
    <row r="270" spans="1:48">
      <c r="A270" s="76"/>
      <c r="B270" s="76"/>
      <c r="C270" s="76"/>
      <c r="D270" s="76"/>
      <c r="E270" s="76"/>
      <c r="F270" s="76"/>
      <c r="G270" s="76"/>
      <c r="H270" s="76"/>
      <c r="I270" s="76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  <c r="V270" s="76"/>
      <c r="W270" s="76"/>
      <c r="X270" s="76"/>
      <c r="Y270" s="76"/>
      <c r="Z270" s="76"/>
      <c r="AA270" s="76"/>
      <c r="AB270" s="76"/>
      <c r="AC270" s="76"/>
      <c r="AD270" s="67"/>
      <c r="AE270" s="67"/>
      <c r="AF270" s="67"/>
      <c r="AG270" s="67"/>
      <c r="AH270" s="67"/>
      <c r="AI270" s="67"/>
      <c r="AJ270" s="67"/>
      <c r="AK270" s="67"/>
      <c r="AL270" s="67"/>
      <c r="AM270" s="67"/>
      <c r="AN270" s="67"/>
      <c r="AO270" s="67"/>
      <c r="AP270" s="67"/>
      <c r="AQ270" s="67"/>
      <c r="AR270" s="67"/>
      <c r="AS270" s="67"/>
      <c r="AT270" s="67"/>
      <c r="AU270" s="67"/>
      <c r="AV270" s="60"/>
    </row>
    <row r="271" spans="1:48">
      <c r="A271" s="76"/>
      <c r="B271" s="76"/>
      <c r="C271" s="76"/>
      <c r="D271" s="76"/>
      <c r="E271" s="76"/>
      <c r="F271" s="76"/>
      <c r="G271" s="76"/>
      <c r="H271" s="76"/>
      <c r="I271" s="76"/>
      <c r="J271" s="76"/>
      <c r="K271" s="76"/>
      <c r="L271" s="76"/>
      <c r="M271" s="76"/>
      <c r="N271" s="76"/>
      <c r="O271" s="76"/>
      <c r="P271" s="76"/>
      <c r="Q271" s="76"/>
      <c r="R271" s="76"/>
      <c r="S271" s="76"/>
      <c r="T271" s="76"/>
      <c r="U271" s="76"/>
      <c r="V271" s="76"/>
      <c r="W271" s="76"/>
      <c r="X271" s="76"/>
      <c r="Y271" s="76"/>
      <c r="Z271" s="76"/>
      <c r="AA271" s="76"/>
      <c r="AB271" s="76"/>
      <c r="AC271" s="76"/>
      <c r="AD271" s="67"/>
      <c r="AE271" s="67"/>
      <c r="AF271" s="67"/>
      <c r="AG271" s="67"/>
      <c r="AH271" s="67"/>
      <c r="AI271" s="67"/>
      <c r="AJ271" s="67"/>
      <c r="AK271" s="67"/>
      <c r="AL271" s="67"/>
      <c r="AM271" s="67"/>
      <c r="AN271" s="67"/>
      <c r="AO271" s="67"/>
      <c r="AP271" s="67"/>
      <c r="AQ271" s="67"/>
      <c r="AR271" s="67"/>
      <c r="AS271" s="67"/>
      <c r="AT271" s="67"/>
      <c r="AU271" s="67"/>
      <c r="AV271" s="60"/>
    </row>
    <row r="272" spans="1:48">
      <c r="A272" s="76"/>
      <c r="B272" s="76"/>
      <c r="C272" s="76"/>
      <c r="D272" s="76"/>
      <c r="E272" s="76"/>
      <c r="F272" s="76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  <c r="V272" s="76"/>
      <c r="W272" s="76"/>
      <c r="X272" s="76"/>
      <c r="Y272" s="76"/>
      <c r="Z272" s="76"/>
      <c r="AA272" s="76"/>
      <c r="AB272" s="76"/>
      <c r="AC272" s="76"/>
      <c r="AD272" s="67"/>
      <c r="AE272" s="67"/>
      <c r="AF272" s="67"/>
      <c r="AG272" s="67"/>
      <c r="AH272" s="67"/>
      <c r="AI272" s="67"/>
      <c r="AJ272" s="67"/>
      <c r="AK272" s="67"/>
      <c r="AL272" s="67"/>
      <c r="AM272" s="67"/>
      <c r="AN272" s="67"/>
      <c r="AO272" s="67"/>
      <c r="AP272" s="67"/>
      <c r="AQ272" s="67"/>
      <c r="AR272" s="67"/>
      <c r="AS272" s="67"/>
      <c r="AT272" s="67"/>
      <c r="AU272" s="67"/>
      <c r="AV272" s="60"/>
    </row>
    <row r="273" spans="1:48">
      <c r="A273" s="76"/>
      <c r="B273" s="76"/>
      <c r="C273" s="76"/>
      <c r="D273" s="76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76"/>
      <c r="AB273" s="76"/>
      <c r="AC273" s="76"/>
      <c r="AD273" s="67"/>
      <c r="AE273" s="67"/>
      <c r="AF273" s="67"/>
      <c r="AG273" s="67"/>
      <c r="AH273" s="67"/>
      <c r="AI273" s="67"/>
      <c r="AJ273" s="67"/>
      <c r="AK273" s="67"/>
      <c r="AL273" s="67"/>
      <c r="AM273" s="67"/>
      <c r="AN273" s="67"/>
      <c r="AO273" s="67"/>
      <c r="AP273" s="67"/>
      <c r="AQ273" s="67"/>
      <c r="AR273" s="67"/>
      <c r="AS273" s="67"/>
      <c r="AT273" s="67"/>
      <c r="AU273" s="67"/>
      <c r="AV273" s="60"/>
    </row>
    <row r="274" spans="1:48">
      <c r="A274" s="76"/>
      <c r="B274" s="76"/>
      <c r="C274" s="76"/>
      <c r="D274" s="76"/>
      <c r="E274" s="76"/>
      <c r="F274" s="76"/>
      <c r="G274" s="76"/>
      <c r="H274" s="76"/>
      <c r="I274" s="76"/>
      <c r="J274" s="76"/>
      <c r="K274" s="76"/>
      <c r="L274" s="76"/>
      <c r="M274" s="76"/>
      <c r="N274" s="76"/>
      <c r="O274" s="76"/>
      <c r="P274" s="76"/>
      <c r="Q274" s="76"/>
      <c r="R274" s="76"/>
      <c r="S274" s="76"/>
      <c r="T274" s="76"/>
      <c r="U274" s="76"/>
      <c r="V274" s="76"/>
      <c r="W274" s="76"/>
      <c r="X274" s="76"/>
      <c r="Y274" s="76"/>
      <c r="Z274" s="76"/>
      <c r="AA274" s="76"/>
      <c r="AB274" s="76"/>
      <c r="AC274" s="76"/>
      <c r="AD274" s="67"/>
      <c r="AE274" s="67"/>
      <c r="AF274" s="67"/>
      <c r="AG274" s="67"/>
      <c r="AH274" s="67"/>
      <c r="AI274" s="67"/>
      <c r="AJ274" s="67"/>
      <c r="AK274" s="67"/>
      <c r="AL274" s="67"/>
      <c r="AM274" s="67"/>
      <c r="AN274" s="67"/>
      <c r="AO274" s="67"/>
      <c r="AP274" s="67"/>
      <c r="AQ274" s="67"/>
      <c r="AR274" s="67"/>
      <c r="AS274" s="67"/>
      <c r="AT274" s="67"/>
      <c r="AU274" s="67"/>
      <c r="AV274" s="60"/>
    </row>
    <row r="275" spans="1:48">
      <c r="A275" s="76"/>
      <c r="B275" s="76"/>
      <c r="C275" s="76"/>
      <c r="D275" s="76"/>
      <c r="E275" s="76"/>
      <c r="F275" s="76"/>
      <c r="G275" s="76"/>
      <c r="H275" s="76"/>
      <c r="I275" s="76"/>
      <c r="J275" s="76"/>
      <c r="K275" s="76"/>
      <c r="L275" s="76"/>
      <c r="M275" s="76"/>
      <c r="N275" s="76"/>
      <c r="O275" s="76"/>
      <c r="P275" s="76"/>
      <c r="Q275" s="76"/>
      <c r="R275" s="76"/>
      <c r="S275" s="76"/>
      <c r="T275" s="76"/>
      <c r="U275" s="76"/>
      <c r="V275" s="76"/>
      <c r="W275" s="76"/>
      <c r="X275" s="76"/>
      <c r="Y275" s="76"/>
      <c r="Z275" s="76"/>
      <c r="AA275" s="76"/>
      <c r="AB275" s="76"/>
      <c r="AC275" s="76"/>
      <c r="AD275" s="67"/>
      <c r="AE275" s="67"/>
      <c r="AF275" s="67"/>
      <c r="AG275" s="67"/>
      <c r="AH275" s="67"/>
      <c r="AI275" s="67"/>
      <c r="AJ275" s="67"/>
      <c r="AK275" s="67"/>
      <c r="AL275" s="67"/>
      <c r="AM275" s="67"/>
      <c r="AN275" s="67"/>
      <c r="AO275" s="67"/>
      <c r="AP275" s="67"/>
      <c r="AQ275" s="67"/>
      <c r="AR275" s="67"/>
      <c r="AS275" s="67"/>
      <c r="AT275" s="67"/>
      <c r="AU275" s="67"/>
      <c r="AV275" s="60"/>
    </row>
    <row r="276" spans="1:48">
      <c r="A276" s="76"/>
      <c r="B276" s="76"/>
      <c r="C276" s="76"/>
      <c r="D276" s="76"/>
      <c r="E276" s="76"/>
      <c r="F276" s="76"/>
      <c r="G276" s="76"/>
      <c r="H276" s="76"/>
      <c r="I276" s="76"/>
      <c r="J276" s="76"/>
      <c r="K276" s="76"/>
      <c r="L276" s="76"/>
      <c r="M276" s="76"/>
      <c r="N276" s="76"/>
      <c r="O276" s="76"/>
      <c r="P276" s="76"/>
      <c r="Q276" s="76"/>
      <c r="R276" s="76"/>
      <c r="S276" s="76"/>
      <c r="T276" s="76"/>
      <c r="U276" s="76"/>
      <c r="V276" s="76"/>
      <c r="W276" s="76"/>
      <c r="X276" s="76"/>
      <c r="Y276" s="76"/>
      <c r="Z276" s="76"/>
      <c r="AA276" s="76"/>
      <c r="AB276" s="76"/>
      <c r="AC276" s="76"/>
      <c r="AD276" s="67"/>
      <c r="AE276" s="67"/>
      <c r="AF276" s="67"/>
      <c r="AG276" s="67"/>
      <c r="AH276" s="67"/>
      <c r="AI276" s="67"/>
      <c r="AJ276" s="67"/>
      <c r="AK276" s="67"/>
      <c r="AL276" s="67"/>
      <c r="AM276" s="67"/>
      <c r="AN276" s="67"/>
      <c r="AO276" s="67"/>
      <c r="AP276" s="67"/>
      <c r="AQ276" s="67"/>
      <c r="AR276" s="67"/>
      <c r="AS276" s="67"/>
      <c r="AT276" s="67"/>
      <c r="AU276" s="67"/>
      <c r="AV276" s="60"/>
    </row>
    <row r="277" spans="1:48">
      <c r="A277" s="76"/>
      <c r="B277" s="76"/>
      <c r="C277" s="76"/>
      <c r="D277" s="76"/>
      <c r="E277" s="76"/>
      <c r="F277" s="76"/>
      <c r="G277" s="76"/>
      <c r="H277" s="76"/>
      <c r="I277" s="76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  <c r="V277" s="76"/>
      <c r="W277" s="76"/>
      <c r="X277" s="76"/>
      <c r="Y277" s="76"/>
      <c r="Z277" s="76"/>
      <c r="AA277" s="76"/>
      <c r="AB277" s="76"/>
      <c r="AC277" s="76"/>
      <c r="AD277" s="67"/>
      <c r="AE277" s="67"/>
      <c r="AF277" s="67"/>
      <c r="AG277" s="67"/>
      <c r="AH277" s="67"/>
      <c r="AI277" s="67"/>
      <c r="AJ277" s="67"/>
      <c r="AK277" s="67"/>
      <c r="AL277" s="67"/>
      <c r="AM277" s="67"/>
      <c r="AN277" s="67"/>
      <c r="AO277" s="67"/>
      <c r="AP277" s="67"/>
      <c r="AQ277" s="67"/>
      <c r="AR277" s="67"/>
      <c r="AS277" s="67"/>
      <c r="AT277" s="67"/>
      <c r="AU277" s="67"/>
      <c r="AV277" s="60"/>
    </row>
    <row r="278" spans="1:48">
      <c r="A278" s="76"/>
      <c r="B278" s="76"/>
      <c r="C278" s="76"/>
      <c r="D278" s="76"/>
      <c r="E278" s="76"/>
      <c r="F278" s="76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6"/>
      <c r="AB278" s="76"/>
      <c r="AC278" s="76"/>
      <c r="AD278" s="67"/>
      <c r="AE278" s="67"/>
      <c r="AF278" s="67"/>
      <c r="AG278" s="67"/>
      <c r="AH278" s="67"/>
      <c r="AI278" s="67"/>
      <c r="AJ278" s="67"/>
      <c r="AK278" s="67"/>
      <c r="AL278" s="67"/>
      <c r="AM278" s="67"/>
      <c r="AN278" s="67"/>
      <c r="AO278" s="67"/>
      <c r="AP278" s="67"/>
      <c r="AQ278" s="67"/>
      <c r="AR278" s="67"/>
      <c r="AS278" s="67"/>
      <c r="AT278" s="67"/>
      <c r="AU278" s="67"/>
      <c r="AV278" s="60"/>
    </row>
    <row r="279" spans="1:48">
      <c r="A279" s="76"/>
      <c r="B279" s="76"/>
      <c r="C279" s="76"/>
      <c r="D279" s="76"/>
      <c r="E279" s="76"/>
      <c r="F279" s="76"/>
      <c r="G279" s="76"/>
      <c r="H279" s="76"/>
      <c r="I279" s="76"/>
      <c r="J279" s="76"/>
      <c r="K279" s="76"/>
      <c r="L279" s="76"/>
      <c r="M279" s="76"/>
      <c r="N279" s="76"/>
      <c r="O279" s="76"/>
      <c r="P279" s="76"/>
      <c r="Q279" s="76"/>
      <c r="R279" s="76"/>
      <c r="S279" s="76"/>
      <c r="T279" s="76"/>
      <c r="U279" s="76"/>
      <c r="V279" s="76"/>
      <c r="W279" s="76"/>
      <c r="X279" s="76"/>
      <c r="Y279" s="76"/>
      <c r="Z279" s="76"/>
      <c r="AA279" s="76"/>
      <c r="AB279" s="76"/>
      <c r="AC279" s="76"/>
      <c r="AD279" s="67"/>
      <c r="AE279" s="67"/>
      <c r="AF279" s="67"/>
      <c r="AG279" s="67"/>
      <c r="AH279" s="67"/>
      <c r="AI279" s="67"/>
      <c r="AJ279" s="67"/>
      <c r="AK279" s="67"/>
      <c r="AL279" s="67"/>
      <c r="AM279" s="67"/>
      <c r="AN279" s="67"/>
      <c r="AO279" s="67"/>
      <c r="AP279" s="67"/>
      <c r="AQ279" s="67"/>
      <c r="AR279" s="67"/>
      <c r="AS279" s="67"/>
      <c r="AT279" s="67"/>
      <c r="AU279" s="67"/>
      <c r="AV279" s="60"/>
    </row>
    <row r="280" spans="1:48">
      <c r="A280" s="76"/>
      <c r="B280" s="76"/>
      <c r="C280" s="76"/>
      <c r="D280" s="76"/>
      <c r="E280" s="76"/>
      <c r="F280" s="76"/>
      <c r="G280" s="76"/>
      <c r="H280" s="76"/>
      <c r="I280" s="76"/>
      <c r="J280" s="76"/>
      <c r="K280" s="76"/>
      <c r="L280" s="76"/>
      <c r="M280" s="76"/>
      <c r="N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76"/>
      <c r="AA280" s="76"/>
      <c r="AB280" s="76"/>
      <c r="AC280" s="76"/>
      <c r="AD280" s="67"/>
      <c r="AE280" s="67"/>
      <c r="AF280" s="67"/>
      <c r="AG280" s="67"/>
      <c r="AH280" s="67"/>
      <c r="AI280" s="67"/>
      <c r="AJ280" s="67"/>
      <c r="AK280" s="67"/>
      <c r="AL280" s="67"/>
      <c r="AM280" s="67"/>
      <c r="AN280" s="67"/>
      <c r="AO280" s="67"/>
      <c r="AP280" s="67"/>
      <c r="AQ280" s="67"/>
      <c r="AR280" s="67"/>
      <c r="AS280" s="67"/>
      <c r="AT280" s="67"/>
      <c r="AU280" s="67"/>
      <c r="AV280" s="60"/>
    </row>
    <row r="281" spans="1:48">
      <c r="A281" s="76"/>
      <c r="B281" s="76"/>
      <c r="C281" s="76"/>
      <c r="D281" s="76"/>
      <c r="E281" s="76"/>
      <c r="F281" s="76"/>
      <c r="G281" s="76"/>
      <c r="H281" s="76"/>
      <c r="I281" s="76"/>
      <c r="J281" s="76"/>
      <c r="K281" s="76"/>
      <c r="L281" s="76"/>
      <c r="M281" s="76"/>
      <c r="N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76"/>
      <c r="AA281" s="76"/>
      <c r="AB281" s="76"/>
      <c r="AC281" s="76"/>
      <c r="AD281" s="67"/>
      <c r="AE281" s="67"/>
      <c r="AF281" s="67"/>
      <c r="AG281" s="67"/>
      <c r="AH281" s="67"/>
      <c r="AI281" s="67"/>
      <c r="AJ281" s="67"/>
      <c r="AK281" s="67"/>
      <c r="AL281" s="67"/>
      <c r="AM281" s="67"/>
      <c r="AN281" s="67"/>
      <c r="AO281" s="67"/>
      <c r="AP281" s="67"/>
      <c r="AQ281" s="67"/>
      <c r="AR281" s="67"/>
      <c r="AS281" s="67"/>
      <c r="AT281" s="67"/>
      <c r="AU281" s="67"/>
      <c r="AV281" s="60"/>
    </row>
    <row r="282" spans="1:48">
      <c r="A282" s="76"/>
      <c r="B282" s="76"/>
      <c r="C282" s="76"/>
      <c r="D282" s="76"/>
      <c r="E282" s="76"/>
      <c r="F282" s="76"/>
      <c r="G282" s="76"/>
      <c r="H282" s="76"/>
      <c r="I282" s="76"/>
      <c r="J282" s="76"/>
      <c r="K282" s="76"/>
      <c r="L282" s="76"/>
      <c r="M282" s="76"/>
      <c r="N282" s="76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76"/>
      <c r="AA282" s="76"/>
      <c r="AB282" s="76"/>
      <c r="AC282" s="76"/>
      <c r="AD282" s="67"/>
      <c r="AE282" s="67"/>
      <c r="AF282" s="67"/>
      <c r="AG282" s="67"/>
      <c r="AH282" s="67"/>
      <c r="AI282" s="67"/>
      <c r="AJ282" s="67"/>
      <c r="AK282" s="67"/>
      <c r="AL282" s="67"/>
      <c r="AM282" s="67"/>
      <c r="AN282" s="67"/>
      <c r="AO282" s="67"/>
      <c r="AP282" s="67"/>
      <c r="AQ282" s="67"/>
      <c r="AR282" s="67"/>
      <c r="AS282" s="67"/>
      <c r="AT282" s="67"/>
      <c r="AU282" s="67"/>
      <c r="AV282" s="60"/>
    </row>
    <row r="283" spans="1:48">
      <c r="A283" s="76"/>
      <c r="B283" s="76"/>
      <c r="C283" s="76"/>
      <c r="D283" s="76"/>
      <c r="E283" s="76"/>
      <c r="F283" s="76"/>
      <c r="G283" s="76"/>
      <c r="H283" s="76"/>
      <c r="I283" s="76"/>
      <c r="J283" s="76"/>
      <c r="K283" s="76"/>
      <c r="L283" s="76"/>
      <c r="M283" s="76"/>
      <c r="N283" s="76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76"/>
      <c r="AA283" s="76"/>
      <c r="AB283" s="76"/>
      <c r="AC283" s="76"/>
      <c r="AD283" s="67"/>
      <c r="AE283" s="67"/>
      <c r="AF283" s="67"/>
      <c r="AG283" s="67"/>
      <c r="AH283" s="67"/>
      <c r="AI283" s="67"/>
      <c r="AJ283" s="67"/>
      <c r="AK283" s="67"/>
      <c r="AL283" s="67"/>
      <c r="AM283" s="67"/>
      <c r="AN283" s="67"/>
      <c r="AO283" s="67"/>
      <c r="AP283" s="67"/>
      <c r="AQ283" s="67"/>
      <c r="AR283" s="67"/>
      <c r="AS283" s="67"/>
      <c r="AT283" s="67"/>
      <c r="AU283" s="67"/>
      <c r="AV283" s="60"/>
    </row>
    <row r="284" spans="1:48">
      <c r="A284" s="76"/>
      <c r="B284" s="76"/>
      <c r="C284" s="76"/>
      <c r="D284" s="76"/>
      <c r="E284" s="76"/>
      <c r="F284" s="76"/>
      <c r="G284" s="76"/>
      <c r="H284" s="76"/>
      <c r="I284" s="76"/>
      <c r="J284" s="76"/>
      <c r="K284" s="76"/>
      <c r="L284" s="76"/>
      <c r="M284" s="76"/>
      <c r="N284" s="76"/>
      <c r="O284" s="76"/>
      <c r="P284" s="76"/>
      <c r="Q284" s="76"/>
      <c r="R284" s="76"/>
      <c r="S284" s="76"/>
      <c r="T284" s="76"/>
      <c r="U284" s="76"/>
      <c r="V284" s="76"/>
      <c r="W284" s="76"/>
      <c r="X284" s="76"/>
      <c r="Y284" s="76"/>
      <c r="Z284" s="76"/>
      <c r="AA284" s="76"/>
      <c r="AB284" s="76"/>
      <c r="AC284" s="76"/>
      <c r="AD284" s="67"/>
      <c r="AE284" s="67"/>
      <c r="AF284" s="67"/>
      <c r="AG284" s="67"/>
      <c r="AH284" s="67"/>
      <c r="AI284" s="67"/>
      <c r="AJ284" s="67"/>
      <c r="AK284" s="67"/>
      <c r="AL284" s="67"/>
      <c r="AM284" s="67"/>
      <c r="AN284" s="67"/>
      <c r="AO284" s="67"/>
      <c r="AP284" s="67"/>
      <c r="AQ284" s="67"/>
      <c r="AR284" s="67"/>
      <c r="AS284" s="67"/>
      <c r="AT284" s="67"/>
      <c r="AU284" s="67"/>
      <c r="AV284" s="60"/>
    </row>
    <row r="285" spans="1:48">
      <c r="A285" s="76"/>
      <c r="B285" s="76"/>
      <c r="C285" s="76"/>
      <c r="D285" s="76"/>
      <c r="E285" s="76"/>
      <c r="F285" s="76"/>
      <c r="G285" s="76"/>
      <c r="H285" s="76"/>
      <c r="I285" s="76"/>
      <c r="J285" s="76"/>
      <c r="K285" s="76"/>
      <c r="L285" s="76"/>
      <c r="M285" s="76"/>
      <c r="N285" s="76"/>
      <c r="O285" s="76"/>
      <c r="P285" s="76"/>
      <c r="Q285" s="76"/>
      <c r="R285" s="76"/>
      <c r="S285" s="76"/>
      <c r="T285" s="76"/>
      <c r="U285" s="76"/>
      <c r="V285" s="76"/>
      <c r="W285" s="76"/>
      <c r="X285" s="76"/>
      <c r="Y285" s="76"/>
      <c r="Z285" s="76"/>
      <c r="AA285" s="76"/>
      <c r="AB285" s="76"/>
      <c r="AC285" s="76"/>
      <c r="AD285" s="67"/>
      <c r="AE285" s="67"/>
      <c r="AF285" s="67"/>
      <c r="AG285" s="67"/>
      <c r="AH285" s="67"/>
      <c r="AI285" s="67"/>
      <c r="AJ285" s="67"/>
      <c r="AK285" s="67"/>
      <c r="AL285" s="67"/>
      <c r="AM285" s="67"/>
      <c r="AN285" s="67"/>
      <c r="AO285" s="67"/>
      <c r="AP285" s="67"/>
      <c r="AQ285" s="67"/>
      <c r="AR285" s="67"/>
      <c r="AS285" s="67"/>
      <c r="AT285" s="67"/>
      <c r="AU285" s="67"/>
      <c r="AV285" s="60"/>
    </row>
    <row r="286" spans="1:48">
      <c r="A286" s="76"/>
      <c r="B286" s="76"/>
      <c r="C286" s="76"/>
      <c r="D286" s="76"/>
      <c r="E286" s="76"/>
      <c r="F286" s="76"/>
      <c r="G286" s="76"/>
      <c r="H286" s="76"/>
      <c r="I286" s="76"/>
      <c r="J286" s="76"/>
      <c r="K286" s="76"/>
      <c r="L286" s="76"/>
      <c r="M286" s="76"/>
      <c r="N286" s="76"/>
      <c r="O286" s="76"/>
      <c r="P286" s="76"/>
      <c r="Q286" s="76"/>
      <c r="R286" s="76"/>
      <c r="S286" s="76"/>
      <c r="T286" s="76"/>
      <c r="U286" s="76"/>
      <c r="V286" s="76"/>
      <c r="W286" s="76"/>
      <c r="X286" s="76"/>
      <c r="Y286" s="76"/>
      <c r="Z286" s="76"/>
      <c r="AA286" s="76"/>
      <c r="AB286" s="76"/>
      <c r="AC286" s="76"/>
      <c r="AD286" s="67"/>
      <c r="AE286" s="67"/>
      <c r="AF286" s="67"/>
      <c r="AG286" s="67"/>
      <c r="AH286" s="67"/>
      <c r="AI286" s="67"/>
      <c r="AJ286" s="67"/>
      <c r="AK286" s="67"/>
      <c r="AL286" s="67"/>
      <c r="AM286" s="67"/>
      <c r="AN286" s="67"/>
      <c r="AO286" s="67"/>
      <c r="AP286" s="67"/>
      <c r="AQ286" s="67"/>
      <c r="AR286" s="67"/>
      <c r="AS286" s="67"/>
      <c r="AT286" s="67"/>
      <c r="AU286" s="67"/>
      <c r="AV286" s="60"/>
    </row>
    <row r="287" spans="1:48">
      <c r="A287" s="76"/>
      <c r="B287" s="76"/>
      <c r="C287" s="76"/>
      <c r="D287" s="76"/>
      <c r="E287" s="76"/>
      <c r="F287" s="76"/>
      <c r="G287" s="76"/>
      <c r="H287" s="76"/>
      <c r="I287" s="76"/>
      <c r="J287" s="76"/>
      <c r="K287" s="76"/>
      <c r="L287" s="76"/>
      <c r="M287" s="76"/>
      <c r="N287" s="76"/>
      <c r="O287" s="76"/>
      <c r="P287" s="76"/>
      <c r="Q287" s="76"/>
      <c r="R287" s="76"/>
      <c r="S287" s="76"/>
      <c r="T287" s="76"/>
      <c r="U287" s="76"/>
      <c r="V287" s="76"/>
      <c r="W287" s="76"/>
      <c r="X287" s="76"/>
      <c r="Y287" s="76"/>
      <c r="Z287" s="76"/>
      <c r="AA287" s="76"/>
      <c r="AB287" s="76"/>
      <c r="AC287" s="76"/>
      <c r="AD287" s="67"/>
      <c r="AE287" s="67"/>
      <c r="AF287" s="67"/>
      <c r="AG287" s="67"/>
      <c r="AH287" s="67"/>
      <c r="AI287" s="67"/>
      <c r="AJ287" s="67"/>
      <c r="AK287" s="67"/>
      <c r="AL287" s="67"/>
      <c r="AM287" s="67"/>
      <c r="AN287" s="67"/>
      <c r="AO287" s="67"/>
      <c r="AP287" s="67"/>
      <c r="AQ287" s="67"/>
      <c r="AR287" s="67"/>
      <c r="AS287" s="67"/>
      <c r="AT287" s="67"/>
      <c r="AU287" s="67"/>
      <c r="AV287" s="60"/>
    </row>
    <row r="288" spans="1:48">
      <c r="A288" s="76"/>
      <c r="B288" s="76"/>
      <c r="C288" s="76"/>
      <c r="D288" s="76"/>
      <c r="E288" s="76"/>
      <c r="F288" s="76"/>
      <c r="G288" s="76"/>
      <c r="H288" s="76"/>
      <c r="I288" s="76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  <c r="V288" s="76"/>
      <c r="W288" s="76"/>
      <c r="X288" s="76"/>
      <c r="Y288" s="76"/>
      <c r="Z288" s="76"/>
      <c r="AA288" s="76"/>
      <c r="AB288" s="76"/>
      <c r="AC288" s="76"/>
      <c r="AD288" s="67"/>
      <c r="AE288" s="67"/>
      <c r="AF288" s="67"/>
      <c r="AG288" s="67"/>
      <c r="AH288" s="67"/>
      <c r="AI288" s="67"/>
      <c r="AJ288" s="67"/>
      <c r="AK288" s="67"/>
      <c r="AL288" s="67"/>
      <c r="AM288" s="67"/>
      <c r="AN288" s="67"/>
      <c r="AO288" s="67"/>
      <c r="AP288" s="67"/>
      <c r="AQ288" s="67"/>
      <c r="AR288" s="67"/>
      <c r="AS288" s="67"/>
      <c r="AT288" s="67"/>
      <c r="AU288" s="67"/>
      <c r="AV288" s="60"/>
    </row>
    <row r="289" spans="1:48">
      <c r="A289" s="76"/>
      <c r="B289" s="76"/>
      <c r="C289" s="76"/>
      <c r="D289" s="76"/>
      <c r="E289" s="76"/>
      <c r="F289" s="76"/>
      <c r="G289" s="76"/>
      <c r="H289" s="76"/>
      <c r="I289" s="76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  <c r="V289" s="76"/>
      <c r="W289" s="76"/>
      <c r="X289" s="76"/>
      <c r="Y289" s="76"/>
      <c r="Z289" s="76"/>
      <c r="AA289" s="76"/>
      <c r="AB289" s="76"/>
      <c r="AC289" s="76"/>
      <c r="AD289" s="67"/>
      <c r="AE289" s="67"/>
      <c r="AF289" s="67"/>
      <c r="AG289" s="67"/>
      <c r="AH289" s="67"/>
      <c r="AI289" s="67"/>
      <c r="AJ289" s="67"/>
      <c r="AK289" s="67"/>
      <c r="AL289" s="67"/>
      <c r="AM289" s="67"/>
      <c r="AN289" s="67"/>
      <c r="AO289" s="67"/>
      <c r="AP289" s="67"/>
      <c r="AQ289" s="67"/>
      <c r="AR289" s="67"/>
      <c r="AS289" s="67"/>
      <c r="AT289" s="67"/>
      <c r="AU289" s="67"/>
      <c r="AV289" s="60"/>
    </row>
    <row r="290" spans="1:48">
      <c r="A290" s="76"/>
      <c r="B290" s="76"/>
      <c r="C290" s="76"/>
      <c r="D290" s="76"/>
      <c r="E290" s="76"/>
      <c r="F290" s="76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  <c r="AB290" s="76"/>
      <c r="AC290" s="76"/>
      <c r="AD290" s="67"/>
      <c r="AE290" s="67"/>
      <c r="AF290" s="67"/>
      <c r="AG290" s="67"/>
      <c r="AH290" s="67"/>
      <c r="AI290" s="67"/>
      <c r="AJ290" s="67"/>
      <c r="AK290" s="67"/>
      <c r="AL290" s="67"/>
      <c r="AM290" s="67"/>
      <c r="AN290" s="67"/>
      <c r="AO290" s="67"/>
      <c r="AP290" s="67"/>
      <c r="AQ290" s="67"/>
      <c r="AR290" s="67"/>
      <c r="AS290" s="67"/>
      <c r="AT290" s="67"/>
      <c r="AU290" s="67"/>
      <c r="AV290" s="60"/>
    </row>
    <row r="291" spans="1:48">
      <c r="A291" s="76"/>
      <c r="B291" s="76"/>
      <c r="C291" s="76"/>
      <c r="D291" s="76"/>
      <c r="E291" s="76"/>
      <c r="F291" s="76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6"/>
      <c r="AB291" s="76"/>
      <c r="AC291" s="76"/>
      <c r="AD291" s="67"/>
      <c r="AE291" s="67"/>
      <c r="AF291" s="67"/>
      <c r="AG291" s="67"/>
      <c r="AH291" s="67"/>
      <c r="AI291" s="67"/>
      <c r="AJ291" s="67"/>
      <c r="AK291" s="67"/>
      <c r="AL291" s="67"/>
      <c r="AM291" s="67"/>
      <c r="AN291" s="67"/>
      <c r="AO291" s="67"/>
      <c r="AP291" s="67"/>
      <c r="AQ291" s="67"/>
      <c r="AR291" s="67"/>
      <c r="AS291" s="67"/>
      <c r="AT291" s="67"/>
      <c r="AU291" s="67"/>
      <c r="AV291" s="60"/>
    </row>
    <row r="292" spans="1:48">
      <c r="A292" s="76"/>
      <c r="B292" s="76"/>
      <c r="C292" s="76"/>
      <c r="D292" s="76"/>
      <c r="E292" s="76"/>
      <c r="F292" s="76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6"/>
      <c r="AB292" s="76"/>
      <c r="AC292" s="76"/>
      <c r="AD292" s="67"/>
      <c r="AE292" s="67"/>
      <c r="AF292" s="67"/>
      <c r="AG292" s="67"/>
      <c r="AH292" s="67"/>
      <c r="AI292" s="67"/>
      <c r="AJ292" s="67"/>
      <c r="AK292" s="67"/>
      <c r="AL292" s="67"/>
      <c r="AM292" s="67"/>
      <c r="AN292" s="67"/>
      <c r="AO292" s="67"/>
      <c r="AP292" s="67"/>
      <c r="AQ292" s="67"/>
      <c r="AR292" s="67"/>
      <c r="AS292" s="67"/>
      <c r="AT292" s="67"/>
      <c r="AU292" s="67"/>
      <c r="AV292" s="60"/>
    </row>
    <row r="293" spans="1:48">
      <c r="A293" s="76"/>
      <c r="B293" s="76"/>
      <c r="C293" s="76"/>
      <c r="D293" s="76"/>
      <c r="E293" s="76"/>
      <c r="F293" s="76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6"/>
      <c r="AB293" s="76"/>
      <c r="AC293" s="76"/>
      <c r="AD293" s="67"/>
      <c r="AE293" s="67"/>
      <c r="AF293" s="67"/>
      <c r="AG293" s="67"/>
      <c r="AH293" s="67"/>
      <c r="AI293" s="67"/>
      <c r="AJ293" s="67"/>
      <c r="AK293" s="67"/>
      <c r="AL293" s="67"/>
      <c r="AM293" s="67"/>
      <c r="AN293" s="67"/>
      <c r="AO293" s="67"/>
      <c r="AP293" s="67"/>
      <c r="AQ293" s="67"/>
      <c r="AR293" s="67"/>
      <c r="AS293" s="67"/>
      <c r="AT293" s="67"/>
      <c r="AU293" s="67"/>
      <c r="AV293" s="60"/>
    </row>
    <row r="294" spans="1:48">
      <c r="A294" s="76"/>
      <c r="B294" s="76"/>
      <c r="C294" s="76"/>
      <c r="D294" s="76"/>
      <c r="E294" s="76"/>
      <c r="F294" s="76"/>
      <c r="G294" s="76"/>
      <c r="H294" s="76"/>
      <c r="I294" s="76"/>
      <c r="J294" s="76"/>
      <c r="K294" s="76"/>
      <c r="L294" s="76"/>
      <c r="M294" s="76"/>
      <c r="N294" s="76"/>
      <c r="O294" s="76"/>
      <c r="P294" s="76"/>
      <c r="Q294" s="76"/>
      <c r="R294" s="76"/>
      <c r="S294" s="76"/>
      <c r="T294" s="76"/>
      <c r="U294" s="76"/>
      <c r="V294" s="76"/>
      <c r="W294" s="76"/>
      <c r="X294" s="76"/>
      <c r="Y294" s="76"/>
      <c r="Z294" s="76"/>
      <c r="AA294" s="76"/>
      <c r="AB294" s="76"/>
      <c r="AC294" s="76"/>
      <c r="AD294" s="67"/>
      <c r="AE294" s="67"/>
      <c r="AF294" s="67"/>
      <c r="AG294" s="67"/>
      <c r="AH294" s="67"/>
      <c r="AI294" s="67"/>
      <c r="AJ294" s="67"/>
      <c r="AK294" s="67"/>
      <c r="AL294" s="67"/>
      <c r="AM294" s="67"/>
      <c r="AN294" s="67"/>
      <c r="AO294" s="67"/>
      <c r="AP294" s="67"/>
      <c r="AQ294" s="67"/>
      <c r="AR294" s="67"/>
      <c r="AS294" s="67"/>
      <c r="AT294" s="67"/>
      <c r="AU294" s="67"/>
      <c r="AV294" s="60"/>
    </row>
    <row r="295" spans="1:48">
      <c r="A295" s="76"/>
      <c r="B295" s="76"/>
      <c r="C295" s="76"/>
      <c r="D295" s="76"/>
      <c r="E295" s="76"/>
      <c r="F295" s="76"/>
      <c r="G295" s="76"/>
      <c r="H295" s="76"/>
      <c r="I295" s="76"/>
      <c r="J295" s="76"/>
      <c r="K295" s="76"/>
      <c r="L295" s="76"/>
      <c r="M295" s="76"/>
      <c r="N295" s="76"/>
      <c r="O295" s="76"/>
      <c r="P295" s="76"/>
      <c r="Q295" s="76"/>
      <c r="R295" s="76"/>
      <c r="S295" s="76"/>
      <c r="T295" s="76"/>
      <c r="U295" s="76"/>
      <c r="V295" s="76"/>
      <c r="W295" s="76"/>
      <c r="X295" s="76"/>
      <c r="Y295" s="76"/>
      <c r="Z295" s="76"/>
      <c r="AA295" s="76"/>
      <c r="AB295" s="76"/>
      <c r="AC295" s="76"/>
      <c r="AD295" s="67"/>
      <c r="AE295" s="67"/>
      <c r="AF295" s="67"/>
      <c r="AG295" s="67"/>
      <c r="AH295" s="67"/>
      <c r="AI295" s="67"/>
      <c r="AJ295" s="67"/>
      <c r="AK295" s="67"/>
      <c r="AL295" s="67"/>
      <c r="AM295" s="67"/>
      <c r="AN295" s="67"/>
      <c r="AO295" s="67"/>
      <c r="AP295" s="67"/>
      <c r="AQ295" s="67"/>
      <c r="AR295" s="67"/>
      <c r="AS295" s="67"/>
      <c r="AT295" s="67"/>
      <c r="AU295" s="67"/>
      <c r="AV295" s="60"/>
    </row>
    <row r="296" spans="1:48">
      <c r="A296" s="76"/>
      <c r="B296" s="76"/>
      <c r="C296" s="76"/>
      <c r="D296" s="76"/>
      <c r="E296" s="76"/>
      <c r="F296" s="76"/>
      <c r="G296" s="76"/>
      <c r="H296" s="76"/>
      <c r="I296" s="76"/>
      <c r="J296" s="76"/>
      <c r="K296" s="76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76"/>
      <c r="Z296" s="76"/>
      <c r="AA296" s="76"/>
      <c r="AB296" s="76"/>
      <c r="AC296" s="76"/>
      <c r="AD296" s="67"/>
      <c r="AE296" s="67"/>
      <c r="AF296" s="67"/>
      <c r="AG296" s="67"/>
      <c r="AH296" s="67"/>
      <c r="AI296" s="67"/>
      <c r="AJ296" s="67"/>
      <c r="AK296" s="67"/>
      <c r="AL296" s="67"/>
      <c r="AM296" s="67"/>
      <c r="AN296" s="67"/>
      <c r="AO296" s="67"/>
      <c r="AP296" s="67"/>
      <c r="AQ296" s="67"/>
      <c r="AR296" s="67"/>
      <c r="AS296" s="67"/>
      <c r="AT296" s="67"/>
      <c r="AU296" s="67"/>
      <c r="AV296" s="60"/>
    </row>
    <row r="297" spans="1:48">
      <c r="A297" s="76"/>
      <c r="B297" s="76"/>
      <c r="C297" s="76"/>
      <c r="D297" s="76"/>
      <c r="E297" s="76"/>
      <c r="F297" s="76"/>
      <c r="G297" s="76"/>
      <c r="H297" s="76"/>
      <c r="I297" s="76"/>
      <c r="J297" s="76"/>
      <c r="K297" s="76"/>
      <c r="L297" s="76"/>
      <c r="M297" s="76"/>
      <c r="N297" s="76"/>
      <c r="O297" s="76"/>
      <c r="P297" s="76"/>
      <c r="Q297" s="76"/>
      <c r="R297" s="76"/>
      <c r="S297" s="76"/>
      <c r="T297" s="76"/>
      <c r="U297" s="76"/>
      <c r="V297" s="76"/>
      <c r="W297" s="76"/>
      <c r="X297" s="76"/>
      <c r="Y297" s="76"/>
      <c r="Z297" s="76"/>
      <c r="AA297" s="76"/>
      <c r="AB297" s="76"/>
      <c r="AC297" s="76"/>
      <c r="AD297" s="67"/>
      <c r="AE297" s="67"/>
      <c r="AF297" s="67"/>
      <c r="AG297" s="67"/>
      <c r="AH297" s="67"/>
      <c r="AI297" s="67"/>
      <c r="AJ297" s="67"/>
      <c r="AK297" s="67"/>
      <c r="AL297" s="67"/>
      <c r="AM297" s="67"/>
      <c r="AN297" s="67"/>
      <c r="AO297" s="67"/>
      <c r="AP297" s="67"/>
      <c r="AQ297" s="67"/>
      <c r="AR297" s="67"/>
      <c r="AS297" s="67"/>
      <c r="AT297" s="67"/>
      <c r="AU297" s="67"/>
      <c r="AV297" s="60"/>
    </row>
    <row r="298" spans="1:48">
      <c r="A298" s="76"/>
      <c r="B298" s="76"/>
      <c r="C298" s="76"/>
      <c r="D298" s="76"/>
      <c r="E298" s="76"/>
      <c r="F298" s="76"/>
      <c r="G298" s="76"/>
      <c r="H298" s="76"/>
      <c r="I298" s="76"/>
      <c r="J298" s="76"/>
      <c r="K298" s="76"/>
      <c r="L298" s="76"/>
      <c r="M298" s="76"/>
      <c r="N298" s="76"/>
      <c r="O298" s="76"/>
      <c r="P298" s="76"/>
      <c r="Q298" s="76"/>
      <c r="R298" s="76"/>
      <c r="S298" s="76"/>
      <c r="T298" s="76"/>
      <c r="U298" s="76"/>
      <c r="V298" s="76"/>
      <c r="W298" s="76"/>
      <c r="X298" s="76"/>
      <c r="Y298" s="76"/>
      <c r="Z298" s="76"/>
      <c r="AA298" s="76"/>
      <c r="AB298" s="76"/>
      <c r="AC298" s="76"/>
      <c r="AD298" s="67"/>
      <c r="AE298" s="67"/>
      <c r="AF298" s="67"/>
      <c r="AG298" s="67"/>
      <c r="AH298" s="67"/>
      <c r="AI298" s="67"/>
      <c r="AJ298" s="67"/>
      <c r="AK298" s="67"/>
      <c r="AL298" s="67"/>
      <c r="AM298" s="67"/>
      <c r="AN298" s="67"/>
      <c r="AO298" s="67"/>
      <c r="AP298" s="67"/>
      <c r="AQ298" s="67"/>
      <c r="AR298" s="67"/>
      <c r="AS298" s="67"/>
      <c r="AT298" s="67"/>
      <c r="AU298" s="67"/>
      <c r="AV298" s="60"/>
    </row>
    <row r="299" spans="1:48">
      <c r="A299" s="76"/>
      <c r="B299" s="76"/>
      <c r="C299" s="76"/>
      <c r="D299" s="76"/>
      <c r="E299" s="76"/>
      <c r="F299" s="76"/>
      <c r="G299" s="76"/>
      <c r="H299" s="76"/>
      <c r="I299" s="76"/>
      <c r="J299" s="76"/>
      <c r="K299" s="76"/>
      <c r="L299" s="76"/>
      <c r="M299" s="76"/>
      <c r="N299" s="76"/>
      <c r="O299" s="76"/>
      <c r="P299" s="76"/>
      <c r="Q299" s="76"/>
      <c r="R299" s="76"/>
      <c r="S299" s="76"/>
      <c r="T299" s="76"/>
      <c r="U299" s="76"/>
      <c r="V299" s="76"/>
      <c r="W299" s="76"/>
      <c r="X299" s="76"/>
      <c r="Y299" s="76"/>
      <c r="Z299" s="76"/>
      <c r="AA299" s="76"/>
      <c r="AB299" s="76"/>
      <c r="AC299" s="76"/>
      <c r="AD299" s="67"/>
      <c r="AE299" s="67"/>
      <c r="AF299" s="67"/>
      <c r="AG299" s="67"/>
      <c r="AH299" s="67"/>
      <c r="AI299" s="67"/>
      <c r="AJ299" s="67"/>
      <c r="AK299" s="67"/>
      <c r="AL299" s="67"/>
      <c r="AM299" s="67"/>
      <c r="AN299" s="67"/>
      <c r="AO299" s="67"/>
      <c r="AP299" s="67"/>
      <c r="AQ299" s="67"/>
      <c r="AR299" s="67"/>
      <c r="AS299" s="67"/>
      <c r="AT299" s="67"/>
      <c r="AU299" s="67"/>
      <c r="AV299" s="60"/>
    </row>
    <row r="300" spans="1:48">
      <c r="A300" s="76"/>
      <c r="B300" s="76"/>
      <c r="C300" s="76"/>
      <c r="D300" s="76"/>
      <c r="E300" s="76"/>
      <c r="F300" s="76"/>
      <c r="G300" s="76"/>
      <c r="H300" s="76"/>
      <c r="I300" s="76"/>
      <c r="J300" s="76"/>
      <c r="K300" s="76"/>
      <c r="L300" s="76"/>
      <c r="M300" s="76"/>
      <c r="N300" s="76"/>
      <c r="O300" s="76"/>
      <c r="P300" s="76"/>
      <c r="Q300" s="76"/>
      <c r="R300" s="76"/>
      <c r="S300" s="76"/>
      <c r="T300" s="76"/>
      <c r="U300" s="76"/>
      <c r="V300" s="76"/>
      <c r="W300" s="76"/>
      <c r="X300" s="76"/>
      <c r="Y300" s="76"/>
      <c r="Z300" s="76"/>
      <c r="AA300" s="76"/>
      <c r="AB300" s="76"/>
      <c r="AC300" s="76"/>
      <c r="AD300" s="67"/>
      <c r="AE300" s="67"/>
      <c r="AF300" s="67"/>
      <c r="AG300" s="67"/>
      <c r="AH300" s="67"/>
      <c r="AI300" s="67"/>
      <c r="AJ300" s="67"/>
      <c r="AK300" s="67"/>
      <c r="AL300" s="67"/>
      <c r="AM300" s="67"/>
      <c r="AN300" s="67"/>
      <c r="AO300" s="67"/>
      <c r="AP300" s="67"/>
      <c r="AQ300" s="67"/>
      <c r="AR300" s="67"/>
      <c r="AS300" s="67"/>
      <c r="AT300" s="67"/>
      <c r="AU300" s="67"/>
      <c r="AV300" s="60"/>
    </row>
    <row r="301" spans="1:48">
      <c r="A301" s="76"/>
      <c r="B301" s="76"/>
      <c r="C301" s="76"/>
      <c r="D301" s="76"/>
      <c r="E301" s="76"/>
      <c r="F301" s="76"/>
      <c r="G301" s="76"/>
      <c r="H301" s="76"/>
      <c r="I301" s="76"/>
      <c r="J301" s="76"/>
      <c r="K301" s="76"/>
      <c r="L301" s="76"/>
      <c r="M301" s="76"/>
      <c r="N301" s="76"/>
      <c r="O301" s="76"/>
      <c r="P301" s="76"/>
      <c r="Q301" s="76"/>
      <c r="R301" s="76"/>
      <c r="S301" s="76"/>
      <c r="T301" s="76"/>
      <c r="U301" s="76"/>
      <c r="V301" s="76"/>
      <c r="W301" s="76"/>
      <c r="X301" s="76"/>
      <c r="Y301" s="76"/>
      <c r="Z301" s="76"/>
      <c r="AA301" s="76"/>
      <c r="AB301" s="76"/>
      <c r="AC301" s="76"/>
      <c r="AD301" s="67"/>
      <c r="AE301" s="67"/>
      <c r="AF301" s="67"/>
      <c r="AG301" s="67"/>
      <c r="AH301" s="67"/>
      <c r="AI301" s="67"/>
      <c r="AJ301" s="67"/>
      <c r="AK301" s="67"/>
      <c r="AL301" s="67"/>
      <c r="AM301" s="67"/>
      <c r="AN301" s="67"/>
      <c r="AO301" s="67"/>
      <c r="AP301" s="67"/>
      <c r="AQ301" s="67"/>
      <c r="AR301" s="67"/>
      <c r="AS301" s="67"/>
      <c r="AT301" s="67"/>
      <c r="AU301" s="67"/>
      <c r="AV301" s="60"/>
    </row>
    <row r="302" spans="1:48">
      <c r="A302" s="76"/>
      <c r="B302" s="76"/>
      <c r="C302" s="76"/>
      <c r="D302" s="76"/>
      <c r="E302" s="76"/>
      <c r="F302" s="76"/>
      <c r="G302" s="76"/>
      <c r="H302" s="76"/>
      <c r="I302" s="76"/>
      <c r="J302" s="76"/>
      <c r="K302" s="76"/>
      <c r="L302" s="76"/>
      <c r="M302" s="76"/>
      <c r="N302" s="76"/>
      <c r="O302" s="76"/>
      <c r="P302" s="76"/>
      <c r="Q302" s="76"/>
      <c r="R302" s="76"/>
      <c r="S302" s="76"/>
      <c r="T302" s="76"/>
      <c r="U302" s="76"/>
      <c r="V302" s="76"/>
      <c r="W302" s="76"/>
      <c r="X302" s="76"/>
      <c r="Y302" s="76"/>
      <c r="Z302" s="76"/>
      <c r="AA302" s="76"/>
      <c r="AB302" s="76"/>
      <c r="AC302" s="76"/>
      <c r="AD302" s="67"/>
      <c r="AE302" s="67"/>
      <c r="AF302" s="67"/>
      <c r="AG302" s="67"/>
      <c r="AH302" s="67"/>
      <c r="AI302" s="67"/>
      <c r="AJ302" s="67"/>
      <c r="AK302" s="67"/>
      <c r="AL302" s="67"/>
      <c r="AM302" s="67"/>
      <c r="AN302" s="67"/>
      <c r="AO302" s="67"/>
      <c r="AP302" s="67"/>
      <c r="AQ302" s="67"/>
      <c r="AR302" s="67"/>
      <c r="AS302" s="67"/>
      <c r="AT302" s="67"/>
      <c r="AU302" s="67"/>
      <c r="AV302" s="60"/>
    </row>
    <row r="303" spans="1:48">
      <c r="A303" s="76"/>
      <c r="B303" s="76"/>
      <c r="C303" s="76"/>
      <c r="D303" s="76"/>
      <c r="E303" s="76"/>
      <c r="F303" s="76"/>
      <c r="G303" s="76"/>
      <c r="H303" s="76"/>
      <c r="I303" s="76"/>
      <c r="J303" s="76"/>
      <c r="K303" s="76"/>
      <c r="L303" s="76"/>
      <c r="M303" s="76"/>
      <c r="N303" s="76"/>
      <c r="O303" s="76"/>
      <c r="P303" s="76"/>
      <c r="Q303" s="76"/>
      <c r="R303" s="76"/>
      <c r="S303" s="76"/>
      <c r="T303" s="76"/>
      <c r="U303" s="76"/>
      <c r="V303" s="76"/>
      <c r="W303" s="76"/>
      <c r="X303" s="76"/>
      <c r="Y303" s="76"/>
      <c r="Z303" s="76"/>
      <c r="AA303" s="76"/>
      <c r="AB303" s="76"/>
      <c r="AC303" s="76"/>
      <c r="AD303" s="67"/>
      <c r="AE303" s="67"/>
      <c r="AF303" s="67"/>
      <c r="AG303" s="67"/>
      <c r="AH303" s="67"/>
      <c r="AI303" s="67"/>
      <c r="AJ303" s="67"/>
      <c r="AK303" s="67"/>
      <c r="AL303" s="67"/>
      <c r="AM303" s="67"/>
      <c r="AN303" s="67"/>
      <c r="AO303" s="67"/>
      <c r="AP303" s="67"/>
      <c r="AQ303" s="67"/>
      <c r="AR303" s="67"/>
      <c r="AS303" s="67"/>
      <c r="AT303" s="67"/>
      <c r="AU303" s="67"/>
      <c r="AV303" s="60"/>
    </row>
    <row r="304" spans="1:48">
      <c r="A304" s="76"/>
      <c r="B304" s="76"/>
      <c r="C304" s="76"/>
      <c r="D304" s="76"/>
      <c r="E304" s="76"/>
      <c r="F304" s="76"/>
      <c r="G304" s="76"/>
      <c r="H304" s="76"/>
      <c r="I304" s="76"/>
      <c r="J304" s="76"/>
      <c r="K304" s="76"/>
      <c r="L304" s="76"/>
      <c r="M304" s="76"/>
      <c r="N304" s="76"/>
      <c r="O304" s="76"/>
      <c r="P304" s="76"/>
      <c r="Q304" s="76"/>
      <c r="R304" s="76"/>
      <c r="S304" s="76"/>
      <c r="T304" s="76"/>
      <c r="U304" s="76"/>
      <c r="V304" s="76"/>
      <c r="W304" s="76"/>
      <c r="X304" s="76"/>
      <c r="Y304" s="76"/>
      <c r="Z304" s="76"/>
      <c r="AA304" s="76"/>
      <c r="AB304" s="76"/>
      <c r="AC304" s="76"/>
      <c r="AD304" s="67"/>
      <c r="AE304" s="67"/>
      <c r="AF304" s="67"/>
      <c r="AG304" s="67"/>
      <c r="AH304" s="67"/>
      <c r="AI304" s="67"/>
      <c r="AJ304" s="67"/>
      <c r="AK304" s="67"/>
      <c r="AL304" s="67"/>
      <c r="AM304" s="67"/>
      <c r="AN304" s="67"/>
      <c r="AO304" s="67"/>
      <c r="AP304" s="67"/>
      <c r="AQ304" s="67"/>
      <c r="AR304" s="67"/>
      <c r="AS304" s="67"/>
      <c r="AT304" s="67"/>
      <c r="AU304" s="67"/>
      <c r="AV304" s="60"/>
    </row>
    <row r="305" spans="1:48">
      <c r="A305" s="76"/>
      <c r="B305" s="76"/>
      <c r="C305" s="76"/>
      <c r="D305" s="76"/>
      <c r="E305" s="76"/>
      <c r="F305" s="76"/>
      <c r="G305" s="76"/>
      <c r="H305" s="76"/>
      <c r="I305" s="76"/>
      <c r="J305" s="76"/>
      <c r="K305" s="76"/>
      <c r="L305" s="76"/>
      <c r="M305" s="76"/>
      <c r="N305" s="76"/>
      <c r="O305" s="76"/>
      <c r="P305" s="76"/>
      <c r="Q305" s="76"/>
      <c r="R305" s="76"/>
      <c r="S305" s="76"/>
      <c r="T305" s="76"/>
      <c r="U305" s="76"/>
      <c r="V305" s="76"/>
      <c r="W305" s="76"/>
      <c r="X305" s="76"/>
      <c r="Y305" s="76"/>
      <c r="Z305" s="76"/>
      <c r="AA305" s="76"/>
      <c r="AB305" s="76"/>
      <c r="AC305" s="76"/>
      <c r="AD305" s="67"/>
      <c r="AE305" s="67"/>
      <c r="AF305" s="67"/>
      <c r="AG305" s="67"/>
      <c r="AH305" s="67"/>
      <c r="AI305" s="67"/>
      <c r="AJ305" s="67"/>
      <c r="AK305" s="67"/>
      <c r="AL305" s="67"/>
      <c r="AM305" s="67"/>
      <c r="AN305" s="67"/>
      <c r="AO305" s="67"/>
      <c r="AP305" s="67"/>
      <c r="AQ305" s="67"/>
      <c r="AR305" s="67"/>
      <c r="AS305" s="67"/>
      <c r="AT305" s="67"/>
      <c r="AU305" s="67"/>
      <c r="AV305" s="60"/>
    </row>
    <row r="306" spans="1:48">
      <c r="A306" s="76"/>
      <c r="B306" s="76"/>
      <c r="C306" s="76"/>
      <c r="D306" s="76"/>
      <c r="E306" s="76"/>
      <c r="F306" s="76"/>
      <c r="G306" s="76"/>
      <c r="H306" s="76"/>
      <c r="I306" s="76"/>
      <c r="J306" s="76"/>
      <c r="K306" s="76"/>
      <c r="L306" s="76"/>
      <c r="M306" s="76"/>
      <c r="N306" s="76"/>
      <c r="O306" s="76"/>
      <c r="P306" s="76"/>
      <c r="Q306" s="76"/>
      <c r="R306" s="76"/>
      <c r="S306" s="76"/>
      <c r="T306" s="76"/>
      <c r="U306" s="76"/>
      <c r="V306" s="76"/>
      <c r="W306" s="76"/>
      <c r="X306" s="76"/>
      <c r="Y306" s="76"/>
      <c r="Z306" s="76"/>
      <c r="AA306" s="76"/>
      <c r="AB306" s="76"/>
      <c r="AC306" s="76"/>
      <c r="AD306" s="67"/>
      <c r="AE306" s="67"/>
      <c r="AF306" s="67"/>
      <c r="AG306" s="67"/>
      <c r="AH306" s="67"/>
      <c r="AI306" s="67"/>
      <c r="AJ306" s="67"/>
      <c r="AK306" s="67"/>
      <c r="AL306" s="67"/>
      <c r="AM306" s="67"/>
      <c r="AN306" s="67"/>
      <c r="AO306" s="67"/>
      <c r="AP306" s="67"/>
      <c r="AQ306" s="67"/>
      <c r="AR306" s="67"/>
      <c r="AS306" s="67"/>
      <c r="AT306" s="67"/>
      <c r="AU306" s="67"/>
      <c r="AV306" s="60"/>
    </row>
    <row r="307" spans="1:48">
      <c r="A307" s="76"/>
      <c r="B307" s="76"/>
      <c r="C307" s="76"/>
      <c r="D307" s="76"/>
      <c r="E307" s="76"/>
      <c r="F307" s="76"/>
      <c r="G307" s="76"/>
      <c r="H307" s="76"/>
      <c r="I307" s="76"/>
      <c r="J307" s="76"/>
      <c r="K307" s="76"/>
      <c r="L307" s="76"/>
      <c r="M307" s="76"/>
      <c r="N307" s="76"/>
      <c r="O307" s="76"/>
      <c r="P307" s="76"/>
      <c r="Q307" s="76"/>
      <c r="R307" s="76"/>
      <c r="S307" s="76"/>
      <c r="T307" s="76"/>
      <c r="U307" s="76"/>
      <c r="V307" s="76"/>
      <c r="W307" s="76"/>
      <c r="X307" s="76"/>
      <c r="Y307" s="76"/>
      <c r="Z307" s="76"/>
      <c r="AA307" s="76"/>
      <c r="AB307" s="76"/>
      <c r="AC307" s="76"/>
      <c r="AD307" s="67"/>
      <c r="AE307" s="67"/>
      <c r="AF307" s="67"/>
      <c r="AG307" s="67"/>
      <c r="AH307" s="67"/>
      <c r="AI307" s="67"/>
      <c r="AJ307" s="67"/>
      <c r="AK307" s="67"/>
      <c r="AL307" s="67"/>
      <c r="AM307" s="67"/>
      <c r="AN307" s="67"/>
      <c r="AO307" s="67"/>
      <c r="AP307" s="67"/>
      <c r="AQ307" s="67"/>
      <c r="AR307" s="67"/>
      <c r="AS307" s="67"/>
      <c r="AT307" s="67"/>
      <c r="AU307" s="67"/>
      <c r="AV307" s="60"/>
    </row>
    <row r="308" spans="1:48">
      <c r="A308" s="76"/>
      <c r="B308" s="76"/>
      <c r="C308" s="76"/>
      <c r="D308" s="76"/>
      <c r="E308" s="76"/>
      <c r="F308" s="76"/>
      <c r="G308" s="76"/>
      <c r="H308" s="76"/>
      <c r="I308" s="76"/>
      <c r="J308" s="76"/>
      <c r="K308" s="76"/>
      <c r="L308" s="76"/>
      <c r="M308" s="76"/>
      <c r="N308" s="76"/>
      <c r="O308" s="76"/>
      <c r="P308" s="76"/>
      <c r="Q308" s="76"/>
      <c r="R308" s="76"/>
      <c r="S308" s="76"/>
      <c r="T308" s="76"/>
      <c r="U308" s="76"/>
      <c r="V308" s="76"/>
      <c r="W308" s="76"/>
      <c r="X308" s="76"/>
      <c r="Y308" s="76"/>
      <c r="Z308" s="76"/>
      <c r="AA308" s="76"/>
      <c r="AB308" s="76"/>
      <c r="AC308" s="76"/>
      <c r="AD308" s="67"/>
      <c r="AE308" s="67"/>
      <c r="AF308" s="67"/>
      <c r="AG308" s="67"/>
      <c r="AH308" s="67"/>
      <c r="AI308" s="67"/>
      <c r="AJ308" s="67"/>
      <c r="AK308" s="67"/>
      <c r="AL308" s="67"/>
      <c r="AM308" s="67"/>
      <c r="AN308" s="67"/>
      <c r="AO308" s="67"/>
      <c r="AP308" s="67"/>
      <c r="AQ308" s="67"/>
      <c r="AR308" s="67"/>
      <c r="AS308" s="67"/>
      <c r="AT308" s="67"/>
      <c r="AU308" s="67"/>
      <c r="AV308" s="60"/>
    </row>
    <row r="309" spans="1:48">
      <c r="A309" s="76"/>
      <c r="B309" s="76"/>
      <c r="C309" s="76"/>
      <c r="D309" s="76"/>
      <c r="E309" s="76"/>
      <c r="F309" s="76"/>
      <c r="G309" s="76"/>
      <c r="H309" s="76"/>
      <c r="I309" s="76"/>
      <c r="J309" s="76"/>
      <c r="K309" s="76"/>
      <c r="L309" s="76"/>
      <c r="M309" s="76"/>
      <c r="N309" s="76"/>
      <c r="O309" s="76"/>
      <c r="P309" s="76"/>
      <c r="Q309" s="76"/>
      <c r="R309" s="76"/>
      <c r="S309" s="76"/>
      <c r="T309" s="76"/>
      <c r="U309" s="76"/>
      <c r="V309" s="76"/>
      <c r="W309" s="76"/>
      <c r="X309" s="76"/>
      <c r="Y309" s="76"/>
      <c r="Z309" s="76"/>
      <c r="AA309" s="76"/>
      <c r="AB309" s="76"/>
      <c r="AC309" s="76"/>
      <c r="AD309" s="67"/>
      <c r="AE309" s="67"/>
      <c r="AF309" s="67"/>
      <c r="AG309" s="67"/>
      <c r="AH309" s="67"/>
      <c r="AI309" s="67"/>
      <c r="AJ309" s="67"/>
      <c r="AK309" s="67"/>
      <c r="AL309" s="67"/>
      <c r="AM309" s="67"/>
      <c r="AN309" s="67"/>
      <c r="AO309" s="67"/>
      <c r="AP309" s="67"/>
      <c r="AQ309" s="67"/>
      <c r="AR309" s="67"/>
      <c r="AS309" s="67"/>
      <c r="AT309" s="67"/>
      <c r="AU309" s="67"/>
      <c r="AV309" s="60"/>
    </row>
    <row r="310" spans="1:48">
      <c r="A310" s="76"/>
      <c r="B310" s="76"/>
      <c r="C310" s="76"/>
      <c r="D310" s="76"/>
      <c r="E310" s="76"/>
      <c r="F310" s="76"/>
      <c r="G310" s="76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  <c r="V310" s="76"/>
      <c r="W310" s="76"/>
      <c r="X310" s="76"/>
      <c r="Y310" s="76"/>
      <c r="Z310" s="76"/>
      <c r="AA310" s="76"/>
      <c r="AB310" s="76"/>
      <c r="AC310" s="76"/>
      <c r="AD310" s="67"/>
      <c r="AE310" s="67"/>
      <c r="AF310" s="67"/>
      <c r="AG310" s="67"/>
      <c r="AH310" s="67"/>
      <c r="AI310" s="67"/>
      <c r="AJ310" s="67"/>
      <c r="AK310" s="67"/>
      <c r="AL310" s="67"/>
      <c r="AM310" s="67"/>
      <c r="AN310" s="67"/>
      <c r="AO310" s="67"/>
      <c r="AP310" s="67"/>
      <c r="AQ310" s="67"/>
      <c r="AR310" s="67"/>
      <c r="AS310" s="67"/>
      <c r="AT310" s="67"/>
      <c r="AU310" s="67"/>
      <c r="AV310" s="60"/>
    </row>
    <row r="311" spans="1:48">
      <c r="A311" s="76"/>
      <c r="B311" s="76"/>
      <c r="C311" s="76"/>
      <c r="D311" s="76"/>
      <c r="E311" s="76"/>
      <c r="F311" s="76"/>
      <c r="G311" s="76"/>
      <c r="H311" s="76"/>
      <c r="I311" s="76"/>
      <c r="J311" s="76"/>
      <c r="K311" s="76"/>
      <c r="L311" s="76"/>
      <c r="M311" s="76"/>
      <c r="N311" s="76"/>
      <c r="O311" s="76"/>
      <c r="P311" s="76"/>
      <c r="Q311" s="76"/>
      <c r="R311" s="76"/>
      <c r="S311" s="76"/>
      <c r="T311" s="76"/>
      <c r="U311" s="76"/>
      <c r="V311" s="76"/>
      <c r="W311" s="76"/>
      <c r="X311" s="76"/>
      <c r="Y311" s="76"/>
      <c r="Z311" s="76"/>
      <c r="AA311" s="76"/>
      <c r="AB311" s="76"/>
      <c r="AC311" s="76"/>
      <c r="AD311" s="67"/>
      <c r="AE311" s="67"/>
      <c r="AF311" s="67"/>
      <c r="AG311" s="67"/>
      <c r="AH311" s="67"/>
      <c r="AI311" s="67"/>
      <c r="AJ311" s="67"/>
      <c r="AK311" s="67"/>
      <c r="AL311" s="67"/>
      <c r="AM311" s="67"/>
      <c r="AN311" s="67"/>
      <c r="AO311" s="67"/>
      <c r="AP311" s="67"/>
      <c r="AQ311" s="67"/>
      <c r="AR311" s="67"/>
      <c r="AS311" s="67"/>
      <c r="AT311" s="67"/>
      <c r="AU311" s="67"/>
      <c r="AV311" s="60"/>
    </row>
    <row r="312" spans="1:48">
      <c r="A312" s="76"/>
      <c r="B312" s="76"/>
      <c r="C312" s="76"/>
      <c r="D312" s="76"/>
      <c r="E312" s="76"/>
      <c r="F312" s="76"/>
      <c r="G312" s="76"/>
      <c r="H312" s="76"/>
      <c r="I312" s="76"/>
      <c r="J312" s="76"/>
      <c r="K312" s="76"/>
      <c r="L312" s="76"/>
      <c r="M312" s="76"/>
      <c r="N312" s="76"/>
      <c r="O312" s="76"/>
      <c r="P312" s="76"/>
      <c r="Q312" s="76"/>
      <c r="R312" s="76"/>
      <c r="S312" s="76"/>
      <c r="T312" s="76"/>
      <c r="U312" s="76"/>
      <c r="V312" s="76"/>
      <c r="W312" s="76"/>
      <c r="X312" s="76"/>
      <c r="Y312" s="76"/>
      <c r="Z312" s="76"/>
      <c r="AA312" s="76"/>
      <c r="AB312" s="76"/>
      <c r="AC312" s="76"/>
      <c r="AD312" s="67"/>
      <c r="AE312" s="67"/>
      <c r="AF312" s="67"/>
      <c r="AG312" s="67"/>
      <c r="AH312" s="67"/>
      <c r="AI312" s="67"/>
      <c r="AJ312" s="67"/>
      <c r="AK312" s="67"/>
      <c r="AL312" s="67"/>
      <c r="AM312" s="67"/>
      <c r="AN312" s="67"/>
      <c r="AO312" s="67"/>
      <c r="AP312" s="67"/>
      <c r="AQ312" s="67"/>
      <c r="AR312" s="67"/>
      <c r="AS312" s="67"/>
      <c r="AT312" s="67"/>
      <c r="AU312" s="67"/>
      <c r="AV312" s="60"/>
    </row>
    <row r="313" spans="1:48">
      <c r="A313" s="76"/>
      <c r="B313" s="76"/>
      <c r="C313" s="76"/>
      <c r="D313" s="76"/>
      <c r="E313" s="76"/>
      <c r="F313" s="76"/>
      <c r="G313" s="76"/>
      <c r="H313" s="76"/>
      <c r="I313" s="76"/>
      <c r="J313" s="76"/>
      <c r="K313" s="76"/>
      <c r="L313" s="76"/>
      <c r="M313" s="76"/>
      <c r="N313" s="76"/>
      <c r="O313" s="76"/>
      <c r="P313" s="76"/>
      <c r="Q313" s="76"/>
      <c r="R313" s="76"/>
      <c r="S313" s="76"/>
      <c r="T313" s="76"/>
      <c r="U313" s="76"/>
      <c r="V313" s="76"/>
      <c r="W313" s="76"/>
      <c r="X313" s="76"/>
      <c r="Y313" s="76"/>
      <c r="Z313" s="76"/>
      <c r="AA313" s="76"/>
      <c r="AB313" s="76"/>
      <c r="AC313" s="76"/>
      <c r="AD313" s="67"/>
      <c r="AE313" s="67"/>
      <c r="AF313" s="67"/>
      <c r="AG313" s="67"/>
      <c r="AH313" s="67"/>
      <c r="AI313" s="67"/>
      <c r="AJ313" s="67"/>
      <c r="AK313" s="67"/>
      <c r="AL313" s="67"/>
      <c r="AM313" s="67"/>
      <c r="AN313" s="67"/>
      <c r="AO313" s="67"/>
      <c r="AP313" s="67"/>
      <c r="AQ313" s="67"/>
      <c r="AR313" s="67"/>
      <c r="AS313" s="67"/>
      <c r="AT313" s="67"/>
      <c r="AU313" s="67"/>
      <c r="AV313" s="60"/>
    </row>
    <row r="314" spans="1:48">
      <c r="A314" s="76"/>
      <c r="B314" s="76"/>
      <c r="C314" s="76"/>
      <c r="D314" s="76"/>
      <c r="E314" s="76"/>
      <c r="F314" s="76"/>
      <c r="G314" s="76"/>
      <c r="H314" s="76"/>
      <c r="I314" s="76"/>
      <c r="J314" s="76"/>
      <c r="K314" s="76"/>
      <c r="L314" s="76"/>
      <c r="M314" s="76"/>
      <c r="N314" s="76"/>
      <c r="O314" s="76"/>
      <c r="P314" s="76"/>
      <c r="Q314" s="76"/>
      <c r="R314" s="76"/>
      <c r="S314" s="76"/>
      <c r="T314" s="76"/>
      <c r="U314" s="76"/>
      <c r="V314" s="76"/>
      <c r="W314" s="76"/>
      <c r="X314" s="76"/>
      <c r="Y314" s="76"/>
      <c r="Z314" s="76"/>
      <c r="AA314" s="76"/>
      <c r="AB314" s="76"/>
      <c r="AC314" s="76"/>
      <c r="AD314" s="67"/>
      <c r="AE314" s="67"/>
      <c r="AF314" s="67"/>
      <c r="AG314" s="67"/>
      <c r="AH314" s="67"/>
      <c r="AI314" s="67"/>
      <c r="AJ314" s="67"/>
      <c r="AK314" s="67"/>
      <c r="AL314" s="67"/>
      <c r="AM314" s="67"/>
      <c r="AN314" s="67"/>
      <c r="AO314" s="67"/>
      <c r="AP314" s="67"/>
      <c r="AQ314" s="67"/>
      <c r="AR314" s="67"/>
      <c r="AS314" s="67"/>
      <c r="AT314" s="67"/>
      <c r="AU314" s="67"/>
      <c r="AV314" s="60"/>
    </row>
    <row r="315" spans="1:48">
      <c r="A315" s="76"/>
      <c r="B315" s="76"/>
      <c r="C315" s="76"/>
      <c r="D315" s="76"/>
      <c r="E315" s="76"/>
      <c r="F315" s="76"/>
      <c r="G315" s="76"/>
      <c r="H315" s="76"/>
      <c r="I315" s="76"/>
      <c r="J315" s="76"/>
      <c r="K315" s="76"/>
      <c r="L315" s="76"/>
      <c r="M315" s="76"/>
      <c r="N315" s="76"/>
      <c r="O315" s="76"/>
      <c r="P315" s="76"/>
      <c r="Q315" s="76"/>
      <c r="R315" s="76"/>
      <c r="S315" s="76"/>
      <c r="T315" s="76"/>
      <c r="U315" s="76"/>
      <c r="V315" s="76"/>
      <c r="W315" s="76"/>
      <c r="X315" s="76"/>
      <c r="Y315" s="76"/>
      <c r="Z315" s="76"/>
      <c r="AA315" s="76"/>
      <c r="AB315" s="76"/>
      <c r="AC315" s="76"/>
      <c r="AD315" s="67"/>
      <c r="AE315" s="67"/>
      <c r="AF315" s="67"/>
      <c r="AG315" s="67"/>
      <c r="AH315" s="67"/>
      <c r="AI315" s="67"/>
      <c r="AJ315" s="67"/>
      <c r="AK315" s="67"/>
      <c r="AL315" s="67"/>
      <c r="AM315" s="67"/>
      <c r="AN315" s="67"/>
      <c r="AO315" s="67"/>
      <c r="AP315" s="67"/>
      <c r="AQ315" s="67"/>
      <c r="AR315" s="67"/>
      <c r="AS315" s="67"/>
      <c r="AT315" s="67"/>
      <c r="AU315" s="67"/>
      <c r="AV315" s="60"/>
    </row>
    <row r="316" spans="1:48">
      <c r="A316" s="76"/>
      <c r="B316" s="76"/>
      <c r="C316" s="76"/>
      <c r="D316" s="76"/>
      <c r="E316" s="76"/>
      <c r="F316" s="76"/>
      <c r="G316" s="76"/>
      <c r="H316" s="76"/>
      <c r="I316" s="76"/>
      <c r="J316" s="76"/>
      <c r="K316" s="76"/>
      <c r="L316" s="76"/>
      <c r="M316" s="76"/>
      <c r="N316" s="76"/>
      <c r="O316" s="76"/>
      <c r="P316" s="76"/>
      <c r="Q316" s="76"/>
      <c r="R316" s="76"/>
      <c r="S316" s="76"/>
      <c r="T316" s="76"/>
      <c r="U316" s="76"/>
      <c r="V316" s="76"/>
      <c r="W316" s="76"/>
      <c r="X316" s="76"/>
      <c r="Y316" s="76"/>
      <c r="Z316" s="76"/>
      <c r="AA316" s="76"/>
      <c r="AB316" s="76"/>
      <c r="AC316" s="76"/>
      <c r="AD316" s="67"/>
      <c r="AE316" s="67"/>
      <c r="AF316" s="67"/>
      <c r="AG316" s="67"/>
      <c r="AH316" s="67"/>
      <c r="AI316" s="67"/>
      <c r="AJ316" s="67"/>
      <c r="AK316" s="67"/>
      <c r="AL316" s="67"/>
      <c r="AM316" s="67"/>
      <c r="AN316" s="67"/>
      <c r="AO316" s="67"/>
      <c r="AP316" s="67"/>
      <c r="AQ316" s="67"/>
      <c r="AR316" s="67"/>
      <c r="AS316" s="67"/>
      <c r="AT316" s="67"/>
      <c r="AU316" s="67"/>
      <c r="AV316" s="60"/>
    </row>
    <row r="317" spans="1:48">
      <c r="A317" s="76"/>
      <c r="B317" s="76"/>
      <c r="C317" s="76"/>
      <c r="D317" s="76"/>
      <c r="E317" s="76"/>
      <c r="F317" s="76"/>
      <c r="G317" s="76"/>
      <c r="H317" s="76"/>
      <c r="I317" s="76"/>
      <c r="J317" s="76"/>
      <c r="K317" s="76"/>
      <c r="L317" s="76"/>
      <c r="M317" s="76"/>
      <c r="N317" s="76"/>
      <c r="O317" s="76"/>
      <c r="P317" s="76"/>
      <c r="Q317" s="76"/>
      <c r="R317" s="76"/>
      <c r="S317" s="76"/>
      <c r="T317" s="76"/>
      <c r="U317" s="76"/>
      <c r="V317" s="76"/>
      <c r="W317" s="76"/>
      <c r="X317" s="76"/>
      <c r="Y317" s="76"/>
      <c r="Z317" s="76"/>
      <c r="AA317" s="76"/>
      <c r="AB317" s="76"/>
      <c r="AC317" s="76"/>
      <c r="AD317" s="67"/>
      <c r="AE317" s="67"/>
      <c r="AF317" s="67"/>
      <c r="AG317" s="67"/>
      <c r="AH317" s="67"/>
      <c r="AI317" s="67"/>
      <c r="AJ317" s="67"/>
      <c r="AK317" s="67"/>
      <c r="AL317" s="67"/>
      <c r="AM317" s="67"/>
      <c r="AN317" s="67"/>
      <c r="AO317" s="67"/>
      <c r="AP317" s="67"/>
      <c r="AQ317" s="67"/>
      <c r="AR317" s="67"/>
      <c r="AS317" s="67"/>
      <c r="AT317" s="67"/>
      <c r="AU317" s="67"/>
      <c r="AV317" s="60"/>
    </row>
    <row r="318" spans="1:48">
      <c r="A318" s="76"/>
      <c r="B318" s="76"/>
      <c r="C318" s="76"/>
      <c r="D318" s="76"/>
      <c r="E318" s="76"/>
      <c r="F318" s="76"/>
      <c r="G318" s="76"/>
      <c r="H318" s="76"/>
      <c r="I318" s="76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  <c r="Z318" s="76"/>
      <c r="AA318" s="76"/>
      <c r="AB318" s="76"/>
      <c r="AC318" s="76"/>
      <c r="AD318" s="67"/>
      <c r="AE318" s="67"/>
      <c r="AF318" s="67"/>
      <c r="AG318" s="67"/>
      <c r="AH318" s="67"/>
      <c r="AI318" s="67"/>
      <c r="AJ318" s="67"/>
      <c r="AK318" s="67"/>
      <c r="AL318" s="67"/>
      <c r="AM318" s="67"/>
      <c r="AN318" s="67"/>
      <c r="AO318" s="67"/>
      <c r="AP318" s="67"/>
      <c r="AQ318" s="67"/>
      <c r="AR318" s="67"/>
      <c r="AS318" s="67"/>
      <c r="AT318" s="67"/>
      <c r="AU318" s="67"/>
      <c r="AV318" s="60"/>
    </row>
    <row r="319" spans="1:48">
      <c r="A319" s="76"/>
      <c r="B319" s="76"/>
      <c r="C319" s="76"/>
      <c r="D319" s="76"/>
      <c r="E319" s="76"/>
      <c r="F319" s="76"/>
      <c r="G319" s="76"/>
      <c r="H319" s="76"/>
      <c r="I319" s="76"/>
      <c r="J319" s="76"/>
      <c r="K319" s="76"/>
      <c r="L319" s="76"/>
      <c r="M319" s="76"/>
      <c r="N319" s="76"/>
      <c r="O319" s="76"/>
      <c r="P319" s="76"/>
      <c r="Q319" s="76"/>
      <c r="R319" s="76"/>
      <c r="S319" s="76"/>
      <c r="T319" s="76"/>
      <c r="U319" s="76"/>
      <c r="V319" s="76"/>
      <c r="W319" s="76"/>
      <c r="X319" s="76"/>
      <c r="Y319" s="76"/>
      <c r="Z319" s="76"/>
      <c r="AA319" s="76"/>
      <c r="AB319" s="76"/>
      <c r="AC319" s="76"/>
      <c r="AD319" s="67"/>
      <c r="AE319" s="67"/>
      <c r="AF319" s="67"/>
      <c r="AG319" s="67"/>
      <c r="AH319" s="67"/>
      <c r="AI319" s="67"/>
      <c r="AJ319" s="67"/>
      <c r="AK319" s="67"/>
      <c r="AL319" s="67"/>
      <c r="AM319" s="67"/>
      <c r="AN319" s="67"/>
      <c r="AO319" s="67"/>
      <c r="AP319" s="67"/>
      <c r="AQ319" s="67"/>
      <c r="AR319" s="67"/>
      <c r="AS319" s="67"/>
      <c r="AT319" s="67"/>
      <c r="AU319" s="67"/>
      <c r="AV319" s="60"/>
    </row>
    <row r="320" spans="1:48">
      <c r="A320" s="76"/>
      <c r="B320" s="76"/>
      <c r="C320" s="76"/>
      <c r="D320" s="76"/>
      <c r="E320" s="76"/>
      <c r="F320" s="76"/>
      <c r="G320" s="76"/>
      <c r="H320" s="76"/>
      <c r="I320" s="76"/>
      <c r="J320" s="76"/>
      <c r="K320" s="76"/>
      <c r="L320" s="76"/>
      <c r="M320" s="76"/>
      <c r="N320" s="76"/>
      <c r="O320" s="76"/>
      <c r="P320" s="76"/>
      <c r="Q320" s="76"/>
      <c r="R320" s="76"/>
      <c r="S320" s="76"/>
      <c r="T320" s="76"/>
      <c r="U320" s="76"/>
      <c r="V320" s="76"/>
      <c r="W320" s="76"/>
      <c r="X320" s="76"/>
      <c r="Y320" s="76"/>
      <c r="Z320" s="76"/>
      <c r="AA320" s="76"/>
      <c r="AB320" s="76"/>
      <c r="AC320" s="76"/>
      <c r="AD320" s="67"/>
      <c r="AE320" s="67"/>
      <c r="AF320" s="67"/>
      <c r="AG320" s="67"/>
      <c r="AH320" s="67"/>
      <c r="AI320" s="67"/>
      <c r="AJ320" s="67"/>
      <c r="AK320" s="67"/>
      <c r="AL320" s="67"/>
      <c r="AM320" s="67"/>
      <c r="AN320" s="67"/>
      <c r="AO320" s="67"/>
      <c r="AP320" s="67"/>
      <c r="AQ320" s="67"/>
      <c r="AR320" s="67"/>
      <c r="AS320" s="67"/>
      <c r="AT320" s="67"/>
      <c r="AU320" s="67"/>
      <c r="AV320" s="60"/>
    </row>
    <row r="321" spans="1:48">
      <c r="A321" s="76"/>
      <c r="B321" s="76"/>
      <c r="C321" s="76"/>
      <c r="D321" s="76"/>
      <c r="E321" s="76"/>
      <c r="F321" s="76"/>
      <c r="G321" s="76"/>
      <c r="H321" s="76"/>
      <c r="I321" s="76"/>
      <c r="J321" s="76"/>
      <c r="K321" s="76"/>
      <c r="L321" s="76"/>
      <c r="M321" s="76"/>
      <c r="N321" s="76"/>
      <c r="O321" s="76"/>
      <c r="P321" s="76"/>
      <c r="Q321" s="76"/>
      <c r="R321" s="76"/>
      <c r="S321" s="76"/>
      <c r="T321" s="76"/>
      <c r="U321" s="76"/>
      <c r="V321" s="76"/>
      <c r="W321" s="76"/>
      <c r="X321" s="76"/>
      <c r="Y321" s="76"/>
      <c r="Z321" s="76"/>
      <c r="AA321" s="76"/>
      <c r="AB321" s="76"/>
      <c r="AC321" s="76"/>
      <c r="AD321" s="67"/>
      <c r="AE321" s="67"/>
      <c r="AF321" s="67"/>
      <c r="AG321" s="67"/>
      <c r="AH321" s="67"/>
      <c r="AI321" s="67"/>
      <c r="AJ321" s="67"/>
      <c r="AK321" s="67"/>
      <c r="AL321" s="67"/>
      <c r="AM321" s="67"/>
      <c r="AN321" s="67"/>
      <c r="AO321" s="67"/>
      <c r="AP321" s="67"/>
      <c r="AQ321" s="67"/>
      <c r="AR321" s="67"/>
      <c r="AS321" s="67"/>
      <c r="AT321" s="67"/>
      <c r="AU321" s="67"/>
      <c r="AV321" s="60"/>
    </row>
    <row r="322" spans="1:48">
      <c r="A322" s="76"/>
      <c r="B322" s="76"/>
      <c r="C322" s="76"/>
      <c r="D322" s="76"/>
      <c r="E322" s="76"/>
      <c r="F322" s="76"/>
      <c r="G322" s="76"/>
      <c r="H322" s="76"/>
      <c r="I322" s="76"/>
      <c r="J322" s="76"/>
      <c r="K322" s="76"/>
      <c r="L322" s="76"/>
      <c r="M322" s="76"/>
      <c r="N322" s="76"/>
      <c r="O322" s="76"/>
      <c r="P322" s="76"/>
      <c r="Q322" s="76"/>
      <c r="R322" s="76"/>
      <c r="S322" s="76"/>
      <c r="T322" s="76"/>
      <c r="U322" s="76"/>
      <c r="V322" s="76"/>
      <c r="W322" s="76"/>
      <c r="X322" s="76"/>
      <c r="Y322" s="76"/>
      <c r="Z322" s="76"/>
      <c r="AA322" s="76"/>
      <c r="AB322" s="76"/>
      <c r="AC322" s="76"/>
      <c r="AD322" s="67"/>
      <c r="AE322" s="67"/>
      <c r="AF322" s="67"/>
      <c r="AG322" s="67"/>
      <c r="AH322" s="67"/>
      <c r="AI322" s="67"/>
      <c r="AJ322" s="67"/>
      <c r="AK322" s="67"/>
      <c r="AL322" s="67"/>
      <c r="AM322" s="67"/>
      <c r="AN322" s="67"/>
      <c r="AO322" s="67"/>
      <c r="AP322" s="67"/>
      <c r="AQ322" s="67"/>
      <c r="AR322" s="67"/>
      <c r="AS322" s="67"/>
      <c r="AT322" s="67"/>
      <c r="AU322" s="67"/>
      <c r="AV322" s="60"/>
    </row>
    <row r="323" spans="1:48">
      <c r="A323" s="76"/>
      <c r="B323" s="76"/>
      <c r="C323" s="76"/>
      <c r="D323" s="76"/>
      <c r="E323" s="76"/>
      <c r="F323" s="76"/>
      <c r="G323" s="76"/>
      <c r="H323" s="76"/>
      <c r="I323" s="76"/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  <c r="V323" s="76"/>
      <c r="W323" s="76"/>
      <c r="X323" s="76"/>
      <c r="Y323" s="76"/>
      <c r="Z323" s="76"/>
      <c r="AA323" s="76"/>
      <c r="AB323" s="76"/>
      <c r="AC323" s="76"/>
      <c r="AD323" s="67"/>
      <c r="AE323" s="67"/>
      <c r="AF323" s="67"/>
      <c r="AG323" s="67"/>
      <c r="AH323" s="67"/>
      <c r="AI323" s="67"/>
      <c r="AJ323" s="67"/>
      <c r="AK323" s="67"/>
      <c r="AL323" s="67"/>
      <c r="AM323" s="67"/>
      <c r="AN323" s="67"/>
      <c r="AO323" s="67"/>
      <c r="AP323" s="67"/>
      <c r="AQ323" s="67"/>
      <c r="AR323" s="67"/>
      <c r="AS323" s="67"/>
      <c r="AT323" s="67"/>
      <c r="AU323" s="67"/>
      <c r="AV323" s="60"/>
    </row>
    <row r="324" spans="1:48">
      <c r="A324" s="76"/>
      <c r="B324" s="76"/>
      <c r="C324" s="76"/>
      <c r="D324" s="76"/>
      <c r="E324" s="76"/>
      <c r="F324" s="76"/>
      <c r="G324" s="76"/>
      <c r="H324" s="76"/>
      <c r="I324" s="76"/>
      <c r="J324" s="76"/>
      <c r="K324" s="76"/>
      <c r="L324" s="76"/>
      <c r="M324" s="76"/>
      <c r="N324" s="76"/>
      <c r="O324" s="76"/>
      <c r="P324" s="76"/>
      <c r="Q324" s="76"/>
      <c r="R324" s="76"/>
      <c r="S324" s="76"/>
      <c r="T324" s="76"/>
      <c r="U324" s="76"/>
      <c r="V324" s="76"/>
      <c r="W324" s="76"/>
      <c r="X324" s="76"/>
      <c r="Y324" s="76"/>
      <c r="Z324" s="76"/>
      <c r="AA324" s="76"/>
      <c r="AB324" s="76"/>
      <c r="AC324" s="76"/>
      <c r="AD324" s="67"/>
      <c r="AE324" s="67"/>
      <c r="AF324" s="67"/>
      <c r="AG324" s="67"/>
      <c r="AH324" s="67"/>
      <c r="AI324" s="67"/>
      <c r="AJ324" s="67"/>
      <c r="AK324" s="67"/>
      <c r="AL324" s="67"/>
      <c r="AM324" s="67"/>
      <c r="AN324" s="67"/>
      <c r="AO324" s="67"/>
      <c r="AP324" s="67"/>
      <c r="AQ324" s="67"/>
      <c r="AR324" s="67"/>
      <c r="AS324" s="67"/>
      <c r="AT324" s="67"/>
      <c r="AU324" s="67"/>
      <c r="AV324" s="60"/>
    </row>
    <row r="325" spans="1:48">
      <c r="A325" s="76"/>
      <c r="B325" s="76"/>
      <c r="C325" s="76"/>
      <c r="D325" s="76"/>
      <c r="E325" s="76"/>
      <c r="F325" s="76"/>
      <c r="G325" s="76"/>
      <c r="H325" s="76"/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76"/>
      <c r="U325" s="76"/>
      <c r="V325" s="76"/>
      <c r="W325" s="76"/>
      <c r="X325" s="76"/>
      <c r="Y325" s="76"/>
      <c r="Z325" s="76"/>
      <c r="AA325" s="76"/>
      <c r="AB325" s="76"/>
      <c r="AC325" s="76"/>
      <c r="AD325" s="67"/>
      <c r="AE325" s="67"/>
      <c r="AF325" s="67"/>
      <c r="AG325" s="67"/>
      <c r="AH325" s="67"/>
      <c r="AI325" s="67"/>
      <c r="AJ325" s="67"/>
      <c r="AK325" s="67"/>
      <c r="AL325" s="67"/>
      <c r="AM325" s="67"/>
      <c r="AN325" s="67"/>
      <c r="AO325" s="67"/>
      <c r="AP325" s="67"/>
      <c r="AQ325" s="67"/>
      <c r="AR325" s="67"/>
      <c r="AS325" s="67"/>
      <c r="AT325" s="67"/>
      <c r="AU325" s="67"/>
      <c r="AV325" s="60"/>
    </row>
    <row r="326" spans="1:48">
      <c r="A326" s="76"/>
      <c r="B326" s="76"/>
      <c r="C326" s="76"/>
      <c r="D326" s="76"/>
      <c r="E326" s="76"/>
      <c r="F326" s="76"/>
      <c r="G326" s="76"/>
      <c r="H326" s="76"/>
      <c r="I326" s="76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  <c r="V326" s="76"/>
      <c r="W326" s="76"/>
      <c r="X326" s="76"/>
      <c r="Y326" s="76"/>
      <c r="Z326" s="76"/>
      <c r="AA326" s="76"/>
      <c r="AB326" s="76"/>
      <c r="AC326" s="76"/>
      <c r="AD326" s="67"/>
      <c r="AE326" s="67"/>
      <c r="AF326" s="67"/>
      <c r="AG326" s="67"/>
      <c r="AH326" s="67"/>
      <c r="AI326" s="67"/>
      <c r="AJ326" s="67"/>
      <c r="AK326" s="67"/>
      <c r="AL326" s="67"/>
      <c r="AM326" s="67"/>
      <c r="AN326" s="67"/>
      <c r="AO326" s="67"/>
      <c r="AP326" s="67"/>
      <c r="AQ326" s="67"/>
      <c r="AR326" s="67"/>
      <c r="AS326" s="67"/>
      <c r="AT326" s="67"/>
      <c r="AU326" s="67"/>
      <c r="AV326" s="60"/>
    </row>
    <row r="327" spans="1:48">
      <c r="A327" s="76"/>
      <c r="B327" s="76"/>
      <c r="C327" s="76"/>
      <c r="D327" s="76"/>
      <c r="E327" s="76"/>
      <c r="F327" s="76"/>
      <c r="G327" s="76"/>
      <c r="H327" s="76"/>
      <c r="I327" s="76"/>
      <c r="J327" s="76"/>
      <c r="K327" s="76"/>
      <c r="L327" s="76"/>
      <c r="M327" s="76"/>
      <c r="N327" s="76"/>
      <c r="O327" s="76"/>
      <c r="P327" s="76"/>
      <c r="Q327" s="76"/>
      <c r="R327" s="76"/>
      <c r="S327" s="76"/>
      <c r="T327" s="76"/>
      <c r="U327" s="76"/>
      <c r="V327" s="76"/>
      <c r="W327" s="76"/>
      <c r="X327" s="76"/>
      <c r="Y327" s="76"/>
      <c r="Z327" s="76"/>
      <c r="AA327" s="76"/>
      <c r="AB327" s="76"/>
      <c r="AC327" s="76"/>
      <c r="AD327" s="67"/>
      <c r="AE327" s="67"/>
      <c r="AF327" s="67"/>
      <c r="AG327" s="67"/>
      <c r="AH327" s="67"/>
      <c r="AI327" s="67"/>
      <c r="AJ327" s="67"/>
      <c r="AK327" s="67"/>
      <c r="AL327" s="67"/>
      <c r="AM327" s="67"/>
      <c r="AN327" s="67"/>
      <c r="AO327" s="67"/>
      <c r="AP327" s="67"/>
      <c r="AQ327" s="67"/>
      <c r="AR327" s="67"/>
      <c r="AS327" s="67"/>
      <c r="AT327" s="67"/>
      <c r="AU327" s="67"/>
      <c r="AV327" s="60"/>
    </row>
    <row r="328" spans="1:48">
      <c r="A328" s="76"/>
      <c r="B328" s="76"/>
      <c r="C328" s="76"/>
      <c r="D328" s="76"/>
      <c r="E328" s="76"/>
      <c r="F328" s="76"/>
      <c r="G328" s="76"/>
      <c r="H328" s="76"/>
      <c r="I328" s="76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6"/>
      <c r="W328" s="76"/>
      <c r="X328" s="76"/>
      <c r="Y328" s="76"/>
      <c r="Z328" s="76"/>
      <c r="AA328" s="76"/>
      <c r="AB328" s="76"/>
      <c r="AC328" s="76"/>
      <c r="AD328" s="67"/>
      <c r="AE328" s="67"/>
      <c r="AF328" s="67"/>
      <c r="AG328" s="67"/>
      <c r="AH328" s="67"/>
      <c r="AI328" s="67"/>
      <c r="AJ328" s="67"/>
      <c r="AK328" s="67"/>
      <c r="AL328" s="67"/>
      <c r="AM328" s="67"/>
      <c r="AN328" s="67"/>
      <c r="AO328" s="67"/>
      <c r="AP328" s="67"/>
      <c r="AQ328" s="67"/>
      <c r="AR328" s="67"/>
      <c r="AS328" s="67"/>
      <c r="AT328" s="67"/>
      <c r="AU328" s="67"/>
      <c r="AV328" s="60"/>
    </row>
    <row r="329" spans="1:48">
      <c r="A329" s="76"/>
      <c r="B329" s="76"/>
      <c r="C329" s="76"/>
      <c r="D329" s="76"/>
      <c r="E329" s="76"/>
      <c r="F329" s="76"/>
      <c r="G329" s="76"/>
      <c r="H329" s="76"/>
      <c r="I329" s="76"/>
      <c r="J329" s="76"/>
      <c r="K329" s="76"/>
      <c r="L329" s="76"/>
      <c r="M329" s="76"/>
      <c r="N329" s="76"/>
      <c r="O329" s="76"/>
      <c r="P329" s="76"/>
      <c r="Q329" s="76"/>
      <c r="R329" s="76"/>
      <c r="S329" s="76"/>
      <c r="T329" s="76"/>
      <c r="U329" s="76"/>
      <c r="V329" s="76"/>
      <c r="W329" s="76"/>
      <c r="X329" s="76"/>
      <c r="Y329" s="76"/>
      <c r="Z329" s="76"/>
      <c r="AA329" s="76"/>
      <c r="AB329" s="76"/>
      <c r="AC329" s="76"/>
      <c r="AD329" s="67"/>
      <c r="AE329" s="67"/>
      <c r="AF329" s="67"/>
      <c r="AG329" s="67"/>
      <c r="AH329" s="67"/>
      <c r="AI329" s="67"/>
      <c r="AJ329" s="67"/>
      <c r="AK329" s="67"/>
      <c r="AL329" s="67"/>
      <c r="AM329" s="67"/>
      <c r="AN329" s="67"/>
      <c r="AO329" s="67"/>
      <c r="AP329" s="67"/>
      <c r="AQ329" s="67"/>
      <c r="AR329" s="67"/>
      <c r="AS329" s="67"/>
      <c r="AT329" s="67"/>
      <c r="AU329" s="67"/>
      <c r="AV329" s="60"/>
    </row>
    <row r="330" spans="1:48">
      <c r="A330" s="76"/>
      <c r="B330" s="76"/>
      <c r="C330" s="76"/>
      <c r="D330" s="76"/>
      <c r="E330" s="76"/>
      <c r="F330" s="76"/>
      <c r="G330" s="76"/>
      <c r="H330" s="76"/>
      <c r="I330" s="76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  <c r="W330" s="76"/>
      <c r="X330" s="76"/>
      <c r="Y330" s="76"/>
      <c r="Z330" s="76"/>
      <c r="AA330" s="76"/>
      <c r="AB330" s="76"/>
      <c r="AC330" s="76"/>
      <c r="AD330" s="67"/>
      <c r="AE330" s="67"/>
      <c r="AF330" s="67"/>
      <c r="AG330" s="67"/>
      <c r="AH330" s="67"/>
      <c r="AI330" s="67"/>
      <c r="AJ330" s="67"/>
      <c r="AK330" s="67"/>
      <c r="AL330" s="67"/>
      <c r="AM330" s="67"/>
      <c r="AN330" s="67"/>
      <c r="AO330" s="67"/>
      <c r="AP330" s="67"/>
      <c r="AQ330" s="67"/>
      <c r="AR330" s="67"/>
      <c r="AS330" s="67"/>
      <c r="AT330" s="67"/>
      <c r="AU330" s="67"/>
      <c r="AV330" s="60"/>
    </row>
    <row r="331" spans="1:48">
      <c r="A331" s="76"/>
      <c r="B331" s="76"/>
      <c r="C331" s="76"/>
      <c r="D331" s="76"/>
      <c r="E331" s="76"/>
      <c r="F331" s="76"/>
      <c r="G331" s="76"/>
      <c r="H331" s="76"/>
      <c r="I331" s="76"/>
      <c r="J331" s="76"/>
      <c r="K331" s="76"/>
      <c r="L331" s="76"/>
      <c r="M331" s="76"/>
      <c r="N331" s="76"/>
      <c r="O331" s="76"/>
      <c r="P331" s="76"/>
      <c r="Q331" s="76"/>
      <c r="R331" s="76"/>
      <c r="S331" s="76"/>
      <c r="T331" s="76"/>
      <c r="U331" s="76"/>
      <c r="V331" s="76"/>
      <c r="W331" s="76"/>
      <c r="X331" s="76"/>
      <c r="Y331" s="76"/>
      <c r="Z331" s="76"/>
      <c r="AA331" s="76"/>
      <c r="AB331" s="76"/>
      <c r="AC331" s="76"/>
      <c r="AD331" s="67"/>
      <c r="AE331" s="67"/>
      <c r="AF331" s="67"/>
      <c r="AG331" s="67"/>
      <c r="AH331" s="67"/>
      <c r="AI331" s="67"/>
      <c r="AJ331" s="67"/>
      <c r="AK331" s="67"/>
      <c r="AL331" s="67"/>
      <c r="AM331" s="67"/>
      <c r="AN331" s="67"/>
      <c r="AO331" s="67"/>
      <c r="AP331" s="67"/>
      <c r="AQ331" s="67"/>
      <c r="AR331" s="67"/>
      <c r="AS331" s="67"/>
      <c r="AT331" s="67"/>
      <c r="AU331" s="67"/>
      <c r="AV331" s="60"/>
    </row>
    <row r="332" spans="1:48">
      <c r="A332" s="76"/>
      <c r="B332" s="76"/>
      <c r="C332" s="76"/>
      <c r="D332" s="76"/>
      <c r="E332" s="76"/>
      <c r="F332" s="76"/>
      <c r="G332" s="76"/>
      <c r="H332" s="76"/>
      <c r="I332" s="76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  <c r="V332" s="76"/>
      <c r="W332" s="76"/>
      <c r="X332" s="76"/>
      <c r="Y332" s="76"/>
      <c r="Z332" s="76"/>
      <c r="AA332" s="76"/>
      <c r="AB332" s="76"/>
      <c r="AC332" s="76"/>
      <c r="AD332" s="67"/>
      <c r="AE332" s="67"/>
      <c r="AF332" s="67"/>
      <c r="AG332" s="67"/>
      <c r="AH332" s="67"/>
      <c r="AI332" s="67"/>
      <c r="AJ332" s="67"/>
      <c r="AK332" s="67"/>
      <c r="AL332" s="67"/>
      <c r="AM332" s="67"/>
      <c r="AN332" s="67"/>
      <c r="AO332" s="67"/>
      <c r="AP332" s="67"/>
      <c r="AQ332" s="67"/>
      <c r="AR332" s="67"/>
      <c r="AS332" s="67"/>
      <c r="AT332" s="67"/>
      <c r="AU332" s="67"/>
      <c r="AV332" s="60"/>
    </row>
    <row r="333" spans="1:48">
      <c r="A333" s="76"/>
      <c r="B333" s="76"/>
      <c r="C333" s="76"/>
      <c r="D333" s="76"/>
      <c r="E333" s="76"/>
      <c r="F333" s="76"/>
      <c r="G333" s="76"/>
      <c r="H333" s="76"/>
      <c r="I333" s="76"/>
      <c r="J333" s="76"/>
      <c r="K333" s="76"/>
      <c r="L333" s="76"/>
      <c r="M333" s="76"/>
      <c r="N333" s="76"/>
      <c r="O333" s="76"/>
      <c r="P333" s="76"/>
      <c r="Q333" s="76"/>
      <c r="R333" s="76"/>
      <c r="S333" s="76"/>
      <c r="T333" s="76"/>
      <c r="U333" s="76"/>
      <c r="V333" s="76"/>
      <c r="W333" s="76"/>
      <c r="X333" s="76"/>
      <c r="Y333" s="76"/>
      <c r="Z333" s="76"/>
      <c r="AA333" s="76"/>
      <c r="AB333" s="76"/>
      <c r="AC333" s="76"/>
      <c r="AD333" s="67"/>
      <c r="AE333" s="67"/>
      <c r="AF333" s="67"/>
      <c r="AG333" s="67"/>
      <c r="AH333" s="67"/>
      <c r="AI333" s="67"/>
      <c r="AJ333" s="67"/>
      <c r="AK333" s="67"/>
      <c r="AL333" s="67"/>
      <c r="AM333" s="67"/>
      <c r="AN333" s="67"/>
      <c r="AO333" s="67"/>
      <c r="AP333" s="67"/>
      <c r="AQ333" s="67"/>
      <c r="AR333" s="67"/>
      <c r="AS333" s="67"/>
      <c r="AT333" s="67"/>
      <c r="AU333" s="67"/>
      <c r="AV333" s="60"/>
    </row>
    <row r="334" spans="1:48">
      <c r="A334" s="76"/>
      <c r="B334" s="76"/>
      <c r="C334" s="76"/>
      <c r="D334" s="76"/>
      <c r="E334" s="76"/>
      <c r="F334" s="76"/>
      <c r="G334" s="76"/>
      <c r="H334" s="76"/>
      <c r="I334" s="76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  <c r="V334" s="76"/>
      <c r="W334" s="76"/>
      <c r="X334" s="76"/>
      <c r="Y334" s="76"/>
      <c r="Z334" s="76"/>
      <c r="AA334" s="76"/>
      <c r="AB334" s="76"/>
      <c r="AC334" s="76"/>
      <c r="AD334" s="67"/>
      <c r="AE334" s="67"/>
      <c r="AF334" s="67"/>
      <c r="AG334" s="67"/>
      <c r="AH334" s="67"/>
      <c r="AI334" s="67"/>
      <c r="AJ334" s="67"/>
      <c r="AK334" s="67"/>
      <c r="AL334" s="67"/>
      <c r="AM334" s="67"/>
      <c r="AN334" s="67"/>
      <c r="AO334" s="67"/>
      <c r="AP334" s="67"/>
      <c r="AQ334" s="67"/>
      <c r="AR334" s="67"/>
      <c r="AS334" s="67"/>
      <c r="AT334" s="67"/>
      <c r="AU334" s="67"/>
      <c r="AV334" s="60"/>
    </row>
    <row r="335" spans="1:48">
      <c r="A335" s="76"/>
      <c r="B335" s="76"/>
      <c r="C335" s="76"/>
      <c r="D335" s="76"/>
      <c r="E335" s="76"/>
      <c r="F335" s="76"/>
      <c r="G335" s="76"/>
      <c r="H335" s="76"/>
      <c r="I335" s="76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  <c r="V335" s="76"/>
      <c r="W335" s="76"/>
      <c r="X335" s="76"/>
      <c r="Y335" s="76"/>
      <c r="Z335" s="76"/>
      <c r="AA335" s="76"/>
      <c r="AB335" s="76"/>
      <c r="AC335" s="76"/>
      <c r="AD335" s="67"/>
      <c r="AE335" s="67"/>
      <c r="AF335" s="67"/>
      <c r="AG335" s="67"/>
      <c r="AH335" s="67"/>
      <c r="AI335" s="67"/>
      <c r="AJ335" s="67"/>
      <c r="AK335" s="67"/>
      <c r="AL335" s="67"/>
      <c r="AM335" s="67"/>
      <c r="AN335" s="67"/>
      <c r="AO335" s="67"/>
      <c r="AP335" s="67"/>
      <c r="AQ335" s="67"/>
      <c r="AR335" s="67"/>
      <c r="AS335" s="67"/>
      <c r="AT335" s="67"/>
      <c r="AU335" s="67"/>
      <c r="AV335" s="60"/>
    </row>
    <row r="336" spans="1:48">
      <c r="A336" s="76"/>
      <c r="B336" s="76"/>
      <c r="C336" s="76"/>
      <c r="D336" s="76"/>
      <c r="E336" s="76"/>
      <c r="F336" s="76"/>
      <c r="G336" s="76"/>
      <c r="H336" s="76"/>
      <c r="I336" s="76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  <c r="V336" s="76"/>
      <c r="W336" s="76"/>
      <c r="X336" s="76"/>
      <c r="Y336" s="76"/>
      <c r="Z336" s="76"/>
      <c r="AA336" s="76"/>
      <c r="AB336" s="76"/>
      <c r="AC336" s="76"/>
      <c r="AD336" s="67"/>
      <c r="AE336" s="67"/>
      <c r="AF336" s="67"/>
      <c r="AG336" s="67"/>
      <c r="AH336" s="67"/>
      <c r="AI336" s="67"/>
      <c r="AJ336" s="67"/>
      <c r="AK336" s="67"/>
      <c r="AL336" s="67"/>
      <c r="AM336" s="67"/>
      <c r="AN336" s="67"/>
      <c r="AO336" s="67"/>
      <c r="AP336" s="67"/>
      <c r="AQ336" s="67"/>
      <c r="AR336" s="67"/>
      <c r="AS336" s="67"/>
      <c r="AT336" s="67"/>
      <c r="AU336" s="67"/>
      <c r="AV336" s="60"/>
    </row>
    <row r="337" spans="1:48">
      <c r="A337" s="76"/>
      <c r="B337" s="76"/>
      <c r="C337" s="76"/>
      <c r="D337" s="76"/>
      <c r="E337" s="76"/>
      <c r="F337" s="76"/>
      <c r="G337" s="76"/>
      <c r="H337" s="76"/>
      <c r="I337" s="76"/>
      <c r="J337" s="76"/>
      <c r="K337" s="76"/>
      <c r="L337" s="76"/>
      <c r="M337" s="76"/>
      <c r="N337" s="76"/>
      <c r="O337" s="76"/>
      <c r="P337" s="76"/>
      <c r="Q337" s="76"/>
      <c r="R337" s="76"/>
      <c r="S337" s="76"/>
      <c r="T337" s="76"/>
      <c r="U337" s="76"/>
      <c r="V337" s="76"/>
      <c r="W337" s="76"/>
      <c r="X337" s="76"/>
      <c r="Y337" s="76"/>
      <c r="Z337" s="76"/>
      <c r="AA337" s="76"/>
      <c r="AB337" s="76"/>
      <c r="AC337" s="76"/>
      <c r="AD337" s="67"/>
      <c r="AE337" s="67"/>
      <c r="AF337" s="67"/>
      <c r="AG337" s="67"/>
      <c r="AH337" s="67"/>
      <c r="AI337" s="67"/>
      <c r="AJ337" s="67"/>
      <c r="AK337" s="67"/>
      <c r="AL337" s="67"/>
      <c r="AM337" s="67"/>
      <c r="AN337" s="67"/>
      <c r="AO337" s="67"/>
      <c r="AP337" s="67"/>
      <c r="AQ337" s="67"/>
      <c r="AR337" s="67"/>
      <c r="AS337" s="67"/>
      <c r="AT337" s="67"/>
      <c r="AU337" s="67"/>
      <c r="AV337" s="60"/>
    </row>
    <row r="338" spans="1:48">
      <c r="A338" s="76"/>
      <c r="B338" s="76"/>
      <c r="C338" s="76"/>
      <c r="D338" s="76"/>
      <c r="E338" s="76"/>
      <c r="F338" s="76"/>
      <c r="G338" s="76"/>
      <c r="H338" s="76"/>
      <c r="I338" s="76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  <c r="V338" s="76"/>
      <c r="W338" s="76"/>
      <c r="X338" s="76"/>
      <c r="Y338" s="76"/>
      <c r="Z338" s="76"/>
      <c r="AA338" s="76"/>
      <c r="AB338" s="76"/>
      <c r="AC338" s="76"/>
      <c r="AD338" s="67"/>
      <c r="AE338" s="67"/>
      <c r="AF338" s="67"/>
      <c r="AG338" s="67"/>
      <c r="AH338" s="67"/>
      <c r="AI338" s="67"/>
      <c r="AJ338" s="67"/>
      <c r="AK338" s="67"/>
      <c r="AL338" s="67"/>
      <c r="AM338" s="67"/>
      <c r="AN338" s="67"/>
      <c r="AO338" s="67"/>
      <c r="AP338" s="67"/>
      <c r="AQ338" s="67"/>
      <c r="AR338" s="67"/>
      <c r="AS338" s="67"/>
      <c r="AT338" s="67"/>
      <c r="AU338" s="67"/>
      <c r="AV338" s="60"/>
    </row>
    <row r="339" spans="1:48">
      <c r="A339" s="76"/>
      <c r="B339" s="76"/>
      <c r="C339" s="76"/>
      <c r="D339" s="76"/>
      <c r="E339" s="76"/>
      <c r="F339" s="76"/>
      <c r="G339" s="76"/>
      <c r="H339" s="76"/>
      <c r="I339" s="76"/>
      <c r="J339" s="76"/>
      <c r="K339" s="76"/>
      <c r="L339" s="76"/>
      <c r="M339" s="76"/>
      <c r="N339" s="76"/>
      <c r="O339" s="76"/>
      <c r="P339" s="76"/>
      <c r="Q339" s="76"/>
      <c r="R339" s="76"/>
      <c r="S339" s="76"/>
      <c r="T339" s="76"/>
      <c r="U339" s="76"/>
      <c r="V339" s="76"/>
      <c r="W339" s="76"/>
      <c r="X339" s="76"/>
      <c r="Y339" s="76"/>
      <c r="Z339" s="76"/>
      <c r="AA339" s="76"/>
      <c r="AB339" s="76"/>
      <c r="AC339" s="76"/>
      <c r="AD339" s="67"/>
      <c r="AE339" s="67"/>
      <c r="AF339" s="67"/>
      <c r="AG339" s="67"/>
      <c r="AH339" s="67"/>
      <c r="AI339" s="67"/>
      <c r="AJ339" s="67"/>
      <c r="AK339" s="67"/>
      <c r="AL339" s="67"/>
      <c r="AM339" s="67"/>
      <c r="AN339" s="67"/>
      <c r="AO339" s="67"/>
      <c r="AP339" s="67"/>
      <c r="AQ339" s="67"/>
      <c r="AR339" s="67"/>
      <c r="AS339" s="67"/>
      <c r="AT339" s="67"/>
      <c r="AU339" s="67"/>
      <c r="AV339" s="60"/>
    </row>
    <row r="340" spans="1:48">
      <c r="A340" s="76"/>
      <c r="B340" s="76"/>
      <c r="C340" s="76"/>
      <c r="D340" s="76"/>
      <c r="E340" s="76"/>
      <c r="F340" s="76"/>
      <c r="G340" s="76"/>
      <c r="H340" s="76"/>
      <c r="I340" s="76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  <c r="V340" s="76"/>
      <c r="W340" s="76"/>
      <c r="X340" s="76"/>
      <c r="Y340" s="76"/>
      <c r="Z340" s="76"/>
      <c r="AA340" s="76"/>
      <c r="AB340" s="76"/>
      <c r="AC340" s="76"/>
      <c r="AD340" s="67"/>
      <c r="AE340" s="67"/>
      <c r="AF340" s="67"/>
      <c r="AG340" s="67"/>
      <c r="AH340" s="67"/>
      <c r="AI340" s="67"/>
      <c r="AJ340" s="67"/>
      <c r="AK340" s="67"/>
      <c r="AL340" s="67"/>
      <c r="AM340" s="67"/>
      <c r="AN340" s="67"/>
      <c r="AO340" s="67"/>
      <c r="AP340" s="67"/>
      <c r="AQ340" s="67"/>
      <c r="AR340" s="67"/>
      <c r="AS340" s="67"/>
      <c r="AT340" s="67"/>
      <c r="AU340" s="67"/>
      <c r="AV340" s="60"/>
    </row>
    <row r="341" spans="1:48">
      <c r="A341" s="76"/>
      <c r="B341" s="76"/>
      <c r="C341" s="76"/>
      <c r="D341" s="76"/>
      <c r="E341" s="76"/>
      <c r="F341" s="76"/>
      <c r="G341" s="76"/>
      <c r="H341" s="76"/>
      <c r="I341" s="76"/>
      <c r="J341" s="76"/>
      <c r="K341" s="76"/>
      <c r="L341" s="76"/>
      <c r="M341" s="76"/>
      <c r="N341" s="76"/>
      <c r="O341" s="76"/>
      <c r="P341" s="76"/>
      <c r="Q341" s="76"/>
      <c r="R341" s="76"/>
      <c r="S341" s="76"/>
      <c r="T341" s="76"/>
      <c r="U341" s="76"/>
      <c r="V341" s="76"/>
      <c r="W341" s="76"/>
      <c r="X341" s="76"/>
      <c r="Y341" s="76"/>
      <c r="Z341" s="76"/>
      <c r="AA341" s="76"/>
      <c r="AB341" s="76"/>
      <c r="AC341" s="76"/>
      <c r="AD341" s="67"/>
      <c r="AE341" s="67"/>
      <c r="AF341" s="67"/>
      <c r="AG341" s="67"/>
      <c r="AH341" s="67"/>
      <c r="AI341" s="67"/>
      <c r="AJ341" s="67"/>
      <c r="AK341" s="67"/>
      <c r="AL341" s="67"/>
      <c r="AM341" s="67"/>
      <c r="AN341" s="67"/>
      <c r="AO341" s="67"/>
      <c r="AP341" s="67"/>
      <c r="AQ341" s="67"/>
      <c r="AR341" s="67"/>
      <c r="AS341" s="67"/>
      <c r="AT341" s="67"/>
      <c r="AU341" s="67"/>
      <c r="AV341" s="60"/>
    </row>
    <row r="342" spans="1:48">
      <c r="A342" s="76"/>
      <c r="B342" s="76"/>
      <c r="C342" s="76"/>
      <c r="D342" s="76"/>
      <c r="E342" s="76"/>
      <c r="F342" s="76"/>
      <c r="G342" s="76"/>
      <c r="H342" s="76"/>
      <c r="I342" s="76"/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  <c r="W342" s="76"/>
      <c r="X342" s="76"/>
      <c r="Y342" s="76"/>
      <c r="Z342" s="76"/>
      <c r="AA342" s="76"/>
      <c r="AB342" s="76"/>
      <c r="AC342" s="76"/>
      <c r="AD342" s="67"/>
      <c r="AE342" s="67"/>
      <c r="AF342" s="67"/>
      <c r="AG342" s="67"/>
      <c r="AH342" s="67"/>
      <c r="AI342" s="67"/>
      <c r="AJ342" s="67"/>
      <c r="AK342" s="67"/>
      <c r="AL342" s="67"/>
      <c r="AM342" s="67"/>
      <c r="AN342" s="67"/>
      <c r="AO342" s="67"/>
      <c r="AP342" s="67"/>
      <c r="AQ342" s="67"/>
      <c r="AR342" s="67"/>
      <c r="AS342" s="67"/>
      <c r="AT342" s="67"/>
      <c r="AU342" s="67"/>
      <c r="AV342" s="60"/>
    </row>
    <row r="343" spans="1:48">
      <c r="A343" s="76"/>
      <c r="B343" s="76"/>
      <c r="C343" s="76"/>
      <c r="D343" s="76"/>
      <c r="E343" s="76"/>
      <c r="F343" s="76"/>
      <c r="G343" s="76"/>
      <c r="H343" s="76"/>
      <c r="I343" s="76"/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  <c r="V343" s="76"/>
      <c r="W343" s="76"/>
      <c r="X343" s="76"/>
      <c r="Y343" s="76"/>
      <c r="Z343" s="76"/>
      <c r="AA343" s="76"/>
      <c r="AB343" s="76"/>
      <c r="AC343" s="76"/>
      <c r="AD343" s="67"/>
      <c r="AE343" s="67"/>
      <c r="AF343" s="67"/>
      <c r="AG343" s="67"/>
      <c r="AH343" s="67"/>
      <c r="AI343" s="67"/>
      <c r="AJ343" s="67"/>
      <c r="AK343" s="67"/>
      <c r="AL343" s="67"/>
      <c r="AM343" s="67"/>
      <c r="AN343" s="67"/>
      <c r="AO343" s="67"/>
      <c r="AP343" s="67"/>
      <c r="AQ343" s="67"/>
      <c r="AR343" s="67"/>
      <c r="AS343" s="67"/>
      <c r="AT343" s="67"/>
      <c r="AU343" s="67"/>
      <c r="AV343" s="60"/>
    </row>
    <row r="344" spans="1:48">
      <c r="A344" s="76"/>
      <c r="B344" s="76"/>
      <c r="C344" s="76"/>
      <c r="D344" s="76"/>
      <c r="E344" s="76"/>
      <c r="F344" s="76"/>
      <c r="G344" s="76"/>
      <c r="H344" s="76"/>
      <c r="I344" s="76"/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  <c r="V344" s="76"/>
      <c r="W344" s="76"/>
      <c r="X344" s="76"/>
      <c r="Y344" s="76"/>
      <c r="Z344" s="76"/>
      <c r="AA344" s="76"/>
      <c r="AB344" s="76"/>
      <c r="AC344" s="76"/>
      <c r="AD344" s="67"/>
      <c r="AE344" s="67"/>
      <c r="AF344" s="67"/>
      <c r="AG344" s="67"/>
      <c r="AH344" s="67"/>
      <c r="AI344" s="67"/>
      <c r="AJ344" s="67"/>
      <c r="AK344" s="67"/>
      <c r="AL344" s="67"/>
      <c r="AM344" s="67"/>
      <c r="AN344" s="67"/>
      <c r="AO344" s="67"/>
      <c r="AP344" s="67"/>
      <c r="AQ344" s="67"/>
      <c r="AR344" s="67"/>
      <c r="AS344" s="67"/>
      <c r="AT344" s="67"/>
      <c r="AU344" s="67"/>
      <c r="AV344" s="60"/>
    </row>
    <row r="345" spans="1:48">
      <c r="A345" s="76"/>
      <c r="B345" s="76"/>
      <c r="C345" s="76"/>
      <c r="D345" s="76"/>
      <c r="E345" s="76"/>
      <c r="F345" s="76"/>
      <c r="G345" s="76"/>
      <c r="H345" s="76"/>
      <c r="I345" s="76"/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  <c r="V345" s="76"/>
      <c r="W345" s="76"/>
      <c r="X345" s="76"/>
      <c r="Y345" s="76"/>
      <c r="Z345" s="76"/>
      <c r="AA345" s="76"/>
      <c r="AB345" s="76"/>
      <c r="AC345" s="76"/>
      <c r="AD345" s="67"/>
      <c r="AE345" s="67"/>
      <c r="AF345" s="67"/>
      <c r="AG345" s="67"/>
      <c r="AH345" s="67"/>
      <c r="AI345" s="67"/>
      <c r="AJ345" s="67"/>
      <c r="AK345" s="67"/>
      <c r="AL345" s="67"/>
      <c r="AM345" s="67"/>
      <c r="AN345" s="67"/>
      <c r="AO345" s="67"/>
      <c r="AP345" s="67"/>
      <c r="AQ345" s="67"/>
      <c r="AR345" s="67"/>
      <c r="AS345" s="67"/>
      <c r="AT345" s="67"/>
      <c r="AU345" s="67"/>
      <c r="AV345" s="60"/>
    </row>
    <row r="346" spans="1:48">
      <c r="A346" s="76"/>
      <c r="B346" s="76"/>
      <c r="C346" s="76"/>
      <c r="D346" s="76"/>
      <c r="E346" s="76"/>
      <c r="F346" s="76"/>
      <c r="G346" s="76"/>
      <c r="H346" s="76"/>
      <c r="I346" s="76"/>
      <c r="J346" s="76"/>
      <c r="K346" s="76"/>
      <c r="L346" s="76"/>
      <c r="M346" s="76"/>
      <c r="N346" s="76"/>
      <c r="O346" s="76"/>
      <c r="P346" s="76"/>
      <c r="Q346" s="76"/>
      <c r="R346" s="76"/>
      <c r="S346" s="76"/>
      <c r="T346" s="76"/>
      <c r="U346" s="76"/>
      <c r="V346" s="76"/>
      <c r="W346" s="76"/>
      <c r="X346" s="76"/>
      <c r="Y346" s="76"/>
      <c r="Z346" s="76"/>
      <c r="AA346" s="76"/>
      <c r="AB346" s="76"/>
      <c r="AC346" s="76"/>
      <c r="AD346" s="67"/>
      <c r="AE346" s="67"/>
      <c r="AF346" s="67"/>
      <c r="AG346" s="67"/>
      <c r="AH346" s="67"/>
      <c r="AI346" s="67"/>
      <c r="AJ346" s="67"/>
      <c r="AK346" s="67"/>
      <c r="AL346" s="67"/>
      <c r="AM346" s="67"/>
      <c r="AN346" s="67"/>
      <c r="AO346" s="67"/>
      <c r="AP346" s="67"/>
      <c r="AQ346" s="67"/>
      <c r="AR346" s="67"/>
      <c r="AS346" s="67"/>
      <c r="AT346" s="67"/>
      <c r="AU346" s="67"/>
      <c r="AV346" s="60"/>
    </row>
    <row r="347" spans="1:48">
      <c r="A347" s="76"/>
      <c r="B347" s="76"/>
      <c r="C347" s="76"/>
      <c r="D347" s="76"/>
      <c r="E347" s="76"/>
      <c r="F347" s="76"/>
      <c r="G347" s="76"/>
      <c r="H347" s="76"/>
      <c r="I347" s="76"/>
      <c r="J347" s="76"/>
      <c r="K347" s="76"/>
      <c r="L347" s="76"/>
      <c r="M347" s="76"/>
      <c r="N347" s="76"/>
      <c r="O347" s="76"/>
      <c r="P347" s="76"/>
      <c r="Q347" s="76"/>
      <c r="R347" s="76"/>
      <c r="S347" s="76"/>
      <c r="T347" s="76"/>
      <c r="U347" s="76"/>
      <c r="V347" s="76"/>
      <c r="W347" s="76"/>
      <c r="X347" s="76"/>
      <c r="Y347" s="76"/>
      <c r="Z347" s="76"/>
      <c r="AA347" s="76"/>
      <c r="AB347" s="76"/>
      <c r="AC347" s="76"/>
      <c r="AD347" s="67"/>
      <c r="AE347" s="67"/>
      <c r="AF347" s="67"/>
      <c r="AG347" s="67"/>
      <c r="AH347" s="67"/>
      <c r="AI347" s="67"/>
      <c r="AJ347" s="67"/>
      <c r="AK347" s="67"/>
      <c r="AL347" s="67"/>
      <c r="AM347" s="67"/>
      <c r="AN347" s="67"/>
      <c r="AO347" s="67"/>
      <c r="AP347" s="67"/>
      <c r="AQ347" s="67"/>
      <c r="AR347" s="67"/>
      <c r="AS347" s="67"/>
      <c r="AT347" s="67"/>
      <c r="AU347" s="67"/>
      <c r="AV347" s="60"/>
    </row>
    <row r="348" spans="1:48">
      <c r="A348" s="76"/>
      <c r="B348" s="76"/>
      <c r="C348" s="76"/>
      <c r="D348" s="76"/>
      <c r="E348" s="76"/>
      <c r="F348" s="76"/>
      <c r="G348" s="76"/>
      <c r="H348" s="76"/>
      <c r="I348" s="76"/>
      <c r="J348" s="76"/>
      <c r="K348" s="76"/>
      <c r="L348" s="76"/>
      <c r="M348" s="76"/>
      <c r="N348" s="76"/>
      <c r="O348" s="76"/>
      <c r="P348" s="76"/>
      <c r="Q348" s="76"/>
      <c r="R348" s="76"/>
      <c r="S348" s="76"/>
      <c r="T348" s="76"/>
      <c r="U348" s="76"/>
      <c r="V348" s="76"/>
      <c r="W348" s="76"/>
      <c r="X348" s="76"/>
      <c r="Y348" s="76"/>
      <c r="Z348" s="76"/>
      <c r="AA348" s="76"/>
      <c r="AB348" s="76"/>
      <c r="AC348" s="76"/>
      <c r="AD348" s="67"/>
      <c r="AE348" s="67"/>
      <c r="AF348" s="67"/>
      <c r="AG348" s="67"/>
      <c r="AH348" s="67"/>
      <c r="AI348" s="67"/>
      <c r="AJ348" s="67"/>
      <c r="AK348" s="67"/>
      <c r="AL348" s="67"/>
      <c r="AM348" s="67"/>
      <c r="AN348" s="67"/>
      <c r="AO348" s="67"/>
      <c r="AP348" s="67"/>
      <c r="AQ348" s="67"/>
      <c r="AR348" s="67"/>
      <c r="AS348" s="67"/>
      <c r="AT348" s="67"/>
      <c r="AU348" s="67"/>
      <c r="AV348" s="60"/>
    </row>
    <row r="349" spans="1:48">
      <c r="A349" s="76"/>
      <c r="B349" s="76"/>
      <c r="C349" s="76"/>
      <c r="D349" s="76"/>
      <c r="E349" s="76"/>
      <c r="F349" s="76"/>
      <c r="G349" s="76"/>
      <c r="H349" s="76"/>
      <c r="I349" s="76"/>
      <c r="J349" s="76"/>
      <c r="K349" s="76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6"/>
      <c r="Y349" s="76"/>
      <c r="Z349" s="76"/>
      <c r="AA349" s="76"/>
      <c r="AB349" s="76"/>
      <c r="AC349" s="76"/>
      <c r="AD349" s="67"/>
      <c r="AE349" s="67"/>
      <c r="AF349" s="67"/>
      <c r="AG349" s="67"/>
      <c r="AH349" s="67"/>
      <c r="AI349" s="67"/>
      <c r="AJ349" s="67"/>
      <c r="AK349" s="67"/>
      <c r="AL349" s="67"/>
      <c r="AM349" s="67"/>
      <c r="AN349" s="67"/>
      <c r="AO349" s="67"/>
      <c r="AP349" s="67"/>
      <c r="AQ349" s="67"/>
      <c r="AR349" s="67"/>
      <c r="AS349" s="67"/>
      <c r="AT349" s="67"/>
      <c r="AU349" s="67"/>
      <c r="AV349" s="60"/>
    </row>
    <row r="350" spans="1:48">
      <c r="A350" s="76"/>
      <c r="B350" s="76"/>
      <c r="C350" s="76"/>
      <c r="D350" s="76"/>
      <c r="E350" s="76"/>
      <c r="F350" s="76"/>
      <c r="G350" s="76"/>
      <c r="H350" s="76"/>
      <c r="I350" s="76"/>
      <c r="J350" s="76"/>
      <c r="K350" s="76"/>
      <c r="L350" s="76"/>
      <c r="M350" s="76"/>
      <c r="N350" s="76"/>
      <c r="O350" s="76"/>
      <c r="P350" s="76"/>
      <c r="Q350" s="76"/>
      <c r="R350" s="76"/>
      <c r="S350" s="76"/>
      <c r="T350" s="76"/>
      <c r="U350" s="76"/>
      <c r="V350" s="76"/>
      <c r="W350" s="76"/>
      <c r="X350" s="76"/>
      <c r="Y350" s="76"/>
      <c r="Z350" s="76"/>
      <c r="AA350" s="76"/>
      <c r="AB350" s="76"/>
      <c r="AC350" s="76"/>
      <c r="AD350" s="67"/>
      <c r="AE350" s="67"/>
      <c r="AF350" s="67"/>
      <c r="AG350" s="67"/>
      <c r="AH350" s="67"/>
      <c r="AI350" s="67"/>
      <c r="AJ350" s="67"/>
      <c r="AK350" s="67"/>
      <c r="AL350" s="67"/>
      <c r="AM350" s="67"/>
      <c r="AN350" s="67"/>
      <c r="AO350" s="67"/>
      <c r="AP350" s="67"/>
      <c r="AQ350" s="67"/>
      <c r="AR350" s="67"/>
      <c r="AS350" s="67"/>
      <c r="AT350" s="67"/>
      <c r="AU350" s="67"/>
      <c r="AV350" s="60"/>
    </row>
    <row r="351" spans="1:48">
      <c r="A351" s="76"/>
      <c r="B351" s="76"/>
      <c r="C351" s="76"/>
      <c r="D351" s="76"/>
      <c r="E351" s="76"/>
      <c r="F351" s="76"/>
      <c r="G351" s="76"/>
      <c r="H351" s="76"/>
      <c r="I351" s="76"/>
      <c r="J351" s="76"/>
      <c r="K351" s="76"/>
      <c r="L351" s="76"/>
      <c r="M351" s="76"/>
      <c r="N351" s="76"/>
      <c r="O351" s="76"/>
      <c r="P351" s="76"/>
      <c r="Q351" s="76"/>
      <c r="R351" s="76"/>
      <c r="S351" s="76"/>
      <c r="T351" s="76"/>
      <c r="U351" s="76"/>
      <c r="V351" s="76"/>
      <c r="W351" s="76"/>
      <c r="X351" s="76"/>
      <c r="Y351" s="76"/>
      <c r="Z351" s="76"/>
      <c r="AA351" s="76"/>
      <c r="AB351" s="76"/>
      <c r="AC351" s="76"/>
      <c r="AD351" s="67"/>
      <c r="AE351" s="67"/>
      <c r="AF351" s="67"/>
      <c r="AG351" s="67"/>
      <c r="AH351" s="67"/>
      <c r="AI351" s="67"/>
      <c r="AJ351" s="67"/>
      <c r="AK351" s="67"/>
      <c r="AL351" s="67"/>
      <c r="AM351" s="67"/>
      <c r="AN351" s="67"/>
      <c r="AO351" s="67"/>
      <c r="AP351" s="67"/>
      <c r="AQ351" s="67"/>
      <c r="AR351" s="67"/>
      <c r="AS351" s="67"/>
      <c r="AT351" s="67"/>
      <c r="AU351" s="67"/>
      <c r="AV351" s="60"/>
    </row>
    <row r="352" spans="1:48">
      <c r="A352" s="76"/>
      <c r="B352" s="76"/>
      <c r="C352" s="76"/>
      <c r="D352" s="76"/>
      <c r="E352" s="76"/>
      <c r="F352" s="76"/>
      <c r="G352" s="76"/>
      <c r="H352" s="76"/>
      <c r="I352" s="76"/>
      <c r="J352" s="76"/>
      <c r="K352" s="76"/>
      <c r="L352" s="76"/>
      <c r="M352" s="76"/>
      <c r="N352" s="76"/>
      <c r="O352" s="76"/>
      <c r="P352" s="76"/>
      <c r="Q352" s="76"/>
      <c r="R352" s="76"/>
      <c r="S352" s="76"/>
      <c r="T352" s="76"/>
      <c r="U352" s="76"/>
      <c r="V352" s="76"/>
      <c r="W352" s="76"/>
      <c r="X352" s="76"/>
      <c r="Y352" s="76"/>
      <c r="Z352" s="76"/>
      <c r="AA352" s="76"/>
      <c r="AB352" s="76"/>
      <c r="AC352" s="76"/>
      <c r="AD352" s="67"/>
      <c r="AE352" s="67"/>
      <c r="AF352" s="67"/>
      <c r="AG352" s="67"/>
      <c r="AH352" s="67"/>
      <c r="AI352" s="67"/>
      <c r="AJ352" s="67"/>
      <c r="AK352" s="67"/>
      <c r="AL352" s="67"/>
      <c r="AM352" s="67"/>
      <c r="AN352" s="67"/>
      <c r="AO352" s="67"/>
      <c r="AP352" s="67"/>
      <c r="AQ352" s="67"/>
      <c r="AR352" s="67"/>
      <c r="AS352" s="67"/>
      <c r="AT352" s="67"/>
      <c r="AU352" s="67"/>
      <c r="AV352" s="60"/>
    </row>
    <row r="353" spans="1:48">
      <c r="A353" s="76"/>
      <c r="B353" s="76"/>
      <c r="C353" s="76"/>
      <c r="D353" s="76"/>
      <c r="E353" s="76"/>
      <c r="F353" s="76"/>
      <c r="G353" s="76"/>
      <c r="H353" s="76"/>
      <c r="I353" s="76"/>
      <c r="J353" s="76"/>
      <c r="K353" s="76"/>
      <c r="L353" s="76"/>
      <c r="M353" s="76"/>
      <c r="N353" s="76"/>
      <c r="O353" s="76"/>
      <c r="P353" s="76"/>
      <c r="Q353" s="76"/>
      <c r="R353" s="76"/>
      <c r="S353" s="76"/>
      <c r="T353" s="76"/>
      <c r="U353" s="76"/>
      <c r="V353" s="76"/>
      <c r="W353" s="76"/>
      <c r="X353" s="76"/>
      <c r="Y353" s="76"/>
      <c r="Z353" s="76"/>
      <c r="AA353" s="76"/>
      <c r="AB353" s="76"/>
      <c r="AC353" s="76"/>
      <c r="AD353" s="67"/>
      <c r="AE353" s="67"/>
      <c r="AF353" s="67"/>
      <c r="AG353" s="67"/>
      <c r="AH353" s="67"/>
      <c r="AI353" s="67"/>
      <c r="AJ353" s="67"/>
      <c r="AK353" s="67"/>
      <c r="AL353" s="67"/>
      <c r="AM353" s="67"/>
      <c r="AN353" s="67"/>
      <c r="AO353" s="67"/>
      <c r="AP353" s="67"/>
      <c r="AQ353" s="67"/>
      <c r="AR353" s="67"/>
      <c r="AS353" s="67"/>
      <c r="AT353" s="67"/>
      <c r="AU353" s="67"/>
      <c r="AV353" s="60"/>
    </row>
    <row r="354" spans="1:48">
      <c r="A354" s="76"/>
      <c r="B354" s="76"/>
      <c r="C354" s="76"/>
      <c r="D354" s="76"/>
      <c r="E354" s="76"/>
      <c r="F354" s="76"/>
      <c r="G354" s="76"/>
      <c r="H354" s="76"/>
      <c r="I354" s="76"/>
      <c r="J354" s="76"/>
      <c r="K354" s="76"/>
      <c r="L354" s="76"/>
      <c r="M354" s="76"/>
      <c r="N354" s="76"/>
      <c r="O354" s="76"/>
      <c r="P354" s="76"/>
      <c r="Q354" s="76"/>
      <c r="R354" s="76"/>
      <c r="S354" s="76"/>
      <c r="T354" s="76"/>
      <c r="U354" s="76"/>
      <c r="V354" s="76"/>
      <c r="W354" s="76"/>
      <c r="X354" s="76"/>
      <c r="Y354" s="76"/>
      <c r="Z354" s="76"/>
      <c r="AA354" s="76"/>
      <c r="AB354" s="76"/>
      <c r="AC354" s="76"/>
      <c r="AD354" s="67"/>
      <c r="AE354" s="67"/>
      <c r="AF354" s="67"/>
      <c r="AG354" s="67"/>
      <c r="AH354" s="67"/>
      <c r="AI354" s="67"/>
      <c r="AJ354" s="67"/>
      <c r="AK354" s="67"/>
      <c r="AL354" s="67"/>
      <c r="AM354" s="67"/>
      <c r="AN354" s="67"/>
      <c r="AO354" s="67"/>
      <c r="AP354" s="67"/>
      <c r="AQ354" s="67"/>
      <c r="AR354" s="67"/>
      <c r="AS354" s="67"/>
      <c r="AT354" s="67"/>
      <c r="AU354" s="67"/>
      <c r="AV354" s="60"/>
    </row>
    <row r="355" spans="1:48">
      <c r="A355" s="76"/>
      <c r="B355" s="76"/>
      <c r="C355" s="76"/>
      <c r="D355" s="76"/>
      <c r="E355" s="76"/>
      <c r="F355" s="76"/>
      <c r="G355" s="76"/>
      <c r="H355" s="76"/>
      <c r="I355" s="76"/>
      <c r="J355" s="76"/>
      <c r="K355" s="76"/>
      <c r="L355" s="76"/>
      <c r="M355" s="76"/>
      <c r="N355" s="76"/>
      <c r="O355" s="76"/>
      <c r="P355" s="76"/>
      <c r="Q355" s="76"/>
      <c r="R355" s="76"/>
      <c r="S355" s="76"/>
      <c r="T355" s="76"/>
      <c r="U355" s="76"/>
      <c r="V355" s="76"/>
      <c r="W355" s="76"/>
      <c r="X355" s="76"/>
      <c r="Y355" s="76"/>
      <c r="Z355" s="76"/>
      <c r="AA355" s="76"/>
      <c r="AB355" s="76"/>
      <c r="AC355" s="76"/>
      <c r="AD355" s="67"/>
      <c r="AE355" s="67"/>
      <c r="AF355" s="67"/>
      <c r="AG355" s="67"/>
      <c r="AH355" s="67"/>
      <c r="AI355" s="67"/>
      <c r="AJ355" s="67"/>
      <c r="AK355" s="67"/>
      <c r="AL355" s="67"/>
      <c r="AM355" s="67"/>
      <c r="AN355" s="67"/>
      <c r="AO355" s="67"/>
      <c r="AP355" s="67"/>
      <c r="AQ355" s="67"/>
      <c r="AR355" s="67"/>
      <c r="AS355" s="67"/>
      <c r="AT355" s="67"/>
      <c r="AU355" s="67"/>
      <c r="AV355" s="60"/>
    </row>
    <row r="356" spans="1:48">
      <c r="A356" s="76"/>
      <c r="B356" s="76"/>
      <c r="C356" s="76"/>
      <c r="D356" s="76"/>
      <c r="E356" s="76"/>
      <c r="F356" s="76"/>
      <c r="G356" s="76"/>
      <c r="H356" s="76"/>
      <c r="I356" s="76"/>
      <c r="J356" s="76"/>
      <c r="K356" s="76"/>
      <c r="L356" s="76"/>
      <c r="M356" s="76"/>
      <c r="N356" s="76"/>
      <c r="O356" s="76"/>
      <c r="P356" s="76"/>
      <c r="Q356" s="76"/>
      <c r="R356" s="76"/>
      <c r="S356" s="76"/>
      <c r="T356" s="76"/>
      <c r="U356" s="76"/>
      <c r="V356" s="76"/>
      <c r="W356" s="76"/>
      <c r="X356" s="76"/>
      <c r="Y356" s="76"/>
      <c r="Z356" s="76"/>
      <c r="AA356" s="76"/>
      <c r="AB356" s="76"/>
      <c r="AC356" s="76"/>
      <c r="AD356" s="67"/>
      <c r="AE356" s="67"/>
      <c r="AF356" s="67"/>
      <c r="AG356" s="67"/>
      <c r="AH356" s="67"/>
      <c r="AI356" s="67"/>
      <c r="AJ356" s="67"/>
      <c r="AK356" s="67"/>
      <c r="AL356" s="67"/>
      <c r="AM356" s="67"/>
      <c r="AN356" s="67"/>
      <c r="AO356" s="67"/>
      <c r="AP356" s="67"/>
      <c r="AQ356" s="67"/>
      <c r="AR356" s="67"/>
      <c r="AS356" s="67"/>
      <c r="AT356" s="67"/>
      <c r="AU356" s="67"/>
      <c r="AV356" s="60"/>
    </row>
    <row r="357" spans="1:48">
      <c r="A357" s="76"/>
      <c r="B357" s="76"/>
      <c r="C357" s="76"/>
      <c r="D357" s="76"/>
      <c r="E357" s="76"/>
      <c r="F357" s="76"/>
      <c r="G357" s="76"/>
      <c r="H357" s="76"/>
      <c r="I357" s="76"/>
      <c r="J357" s="76"/>
      <c r="K357" s="76"/>
      <c r="L357" s="76"/>
      <c r="M357" s="76"/>
      <c r="N357" s="76"/>
      <c r="O357" s="76"/>
      <c r="P357" s="76"/>
      <c r="Q357" s="76"/>
      <c r="R357" s="76"/>
      <c r="S357" s="76"/>
      <c r="T357" s="76"/>
      <c r="U357" s="76"/>
      <c r="V357" s="76"/>
      <c r="W357" s="76"/>
      <c r="X357" s="76"/>
      <c r="Y357" s="76"/>
      <c r="Z357" s="76"/>
      <c r="AA357" s="76"/>
      <c r="AB357" s="76"/>
      <c r="AC357" s="76"/>
      <c r="AD357" s="67"/>
      <c r="AE357" s="67"/>
      <c r="AF357" s="67"/>
      <c r="AG357" s="67"/>
      <c r="AH357" s="67"/>
      <c r="AI357" s="67"/>
      <c r="AJ357" s="67"/>
      <c r="AK357" s="67"/>
      <c r="AL357" s="67"/>
      <c r="AM357" s="67"/>
      <c r="AN357" s="67"/>
      <c r="AO357" s="67"/>
      <c r="AP357" s="67"/>
      <c r="AQ357" s="67"/>
      <c r="AR357" s="67"/>
      <c r="AS357" s="67"/>
      <c r="AT357" s="67"/>
      <c r="AU357" s="67"/>
      <c r="AV357" s="60"/>
    </row>
    <row r="358" spans="1:48">
      <c r="A358" s="76"/>
      <c r="B358" s="76"/>
      <c r="C358" s="76"/>
      <c r="D358" s="76"/>
      <c r="E358" s="76"/>
      <c r="F358" s="76"/>
      <c r="G358" s="76"/>
      <c r="H358" s="76"/>
      <c r="I358" s="76"/>
      <c r="J358" s="76"/>
      <c r="K358" s="76"/>
      <c r="L358" s="76"/>
      <c r="M358" s="76"/>
      <c r="N358" s="76"/>
      <c r="O358" s="76"/>
      <c r="P358" s="76"/>
      <c r="Q358" s="76"/>
      <c r="R358" s="76"/>
      <c r="S358" s="76"/>
      <c r="T358" s="76"/>
      <c r="U358" s="76"/>
      <c r="V358" s="76"/>
      <c r="W358" s="76"/>
      <c r="X358" s="76"/>
      <c r="Y358" s="76"/>
      <c r="Z358" s="76"/>
      <c r="AA358" s="76"/>
      <c r="AB358" s="76"/>
      <c r="AC358" s="76"/>
      <c r="AD358" s="67"/>
      <c r="AE358" s="67"/>
      <c r="AF358" s="67"/>
      <c r="AG358" s="67"/>
      <c r="AH358" s="67"/>
      <c r="AI358" s="67"/>
      <c r="AJ358" s="67"/>
      <c r="AK358" s="67"/>
      <c r="AL358" s="67"/>
      <c r="AM358" s="67"/>
      <c r="AN358" s="67"/>
      <c r="AO358" s="67"/>
      <c r="AP358" s="67"/>
      <c r="AQ358" s="67"/>
      <c r="AR358" s="67"/>
      <c r="AS358" s="67"/>
      <c r="AT358" s="67"/>
      <c r="AU358" s="67"/>
      <c r="AV358" s="60"/>
    </row>
    <row r="359" spans="1:48">
      <c r="A359" s="76"/>
      <c r="B359" s="76"/>
      <c r="C359" s="76"/>
      <c r="D359" s="76"/>
      <c r="E359" s="76"/>
      <c r="F359" s="76"/>
      <c r="G359" s="76"/>
      <c r="H359" s="76"/>
      <c r="I359" s="76"/>
      <c r="J359" s="76"/>
      <c r="K359" s="76"/>
      <c r="L359" s="76"/>
      <c r="M359" s="76"/>
      <c r="N359" s="76"/>
      <c r="O359" s="76"/>
      <c r="P359" s="76"/>
      <c r="Q359" s="76"/>
      <c r="R359" s="76"/>
      <c r="S359" s="76"/>
      <c r="T359" s="76"/>
      <c r="U359" s="76"/>
      <c r="V359" s="76"/>
      <c r="W359" s="76"/>
      <c r="X359" s="76"/>
      <c r="Y359" s="76"/>
      <c r="Z359" s="76"/>
      <c r="AA359" s="76"/>
      <c r="AB359" s="76"/>
      <c r="AC359" s="76"/>
      <c r="AD359" s="67"/>
      <c r="AE359" s="67"/>
      <c r="AF359" s="67"/>
      <c r="AG359" s="67"/>
      <c r="AH359" s="67"/>
      <c r="AI359" s="67"/>
      <c r="AJ359" s="67"/>
      <c r="AK359" s="67"/>
      <c r="AL359" s="67"/>
      <c r="AM359" s="67"/>
      <c r="AN359" s="67"/>
      <c r="AO359" s="67"/>
      <c r="AP359" s="67"/>
      <c r="AQ359" s="67"/>
      <c r="AR359" s="67"/>
      <c r="AS359" s="67"/>
      <c r="AT359" s="67"/>
      <c r="AU359" s="67"/>
      <c r="AV359" s="60"/>
    </row>
    <row r="360" spans="1:48">
      <c r="A360" s="76"/>
      <c r="B360" s="76"/>
      <c r="C360" s="76"/>
      <c r="D360" s="76"/>
      <c r="E360" s="76"/>
      <c r="F360" s="76"/>
      <c r="G360" s="76"/>
      <c r="H360" s="76"/>
      <c r="I360" s="76"/>
      <c r="J360" s="76"/>
      <c r="K360" s="76"/>
      <c r="L360" s="76"/>
      <c r="M360" s="76"/>
      <c r="N360" s="76"/>
      <c r="O360" s="76"/>
      <c r="P360" s="76"/>
      <c r="Q360" s="76"/>
      <c r="R360" s="76"/>
      <c r="S360" s="76"/>
      <c r="T360" s="76"/>
      <c r="U360" s="76"/>
      <c r="V360" s="76"/>
      <c r="W360" s="76"/>
      <c r="X360" s="76"/>
      <c r="Y360" s="76"/>
      <c r="Z360" s="76"/>
      <c r="AA360" s="76"/>
      <c r="AB360" s="76"/>
      <c r="AC360" s="76"/>
      <c r="AD360" s="67"/>
      <c r="AE360" s="67"/>
      <c r="AF360" s="67"/>
      <c r="AG360" s="67"/>
      <c r="AH360" s="67"/>
      <c r="AI360" s="67"/>
      <c r="AJ360" s="67"/>
      <c r="AK360" s="67"/>
      <c r="AL360" s="67"/>
      <c r="AM360" s="67"/>
      <c r="AN360" s="67"/>
      <c r="AO360" s="67"/>
      <c r="AP360" s="67"/>
      <c r="AQ360" s="67"/>
      <c r="AR360" s="67"/>
      <c r="AS360" s="67"/>
      <c r="AT360" s="67"/>
      <c r="AU360" s="67"/>
      <c r="AV360" s="60"/>
    </row>
    <row r="361" spans="1:48">
      <c r="A361" s="76"/>
      <c r="B361" s="76"/>
      <c r="C361" s="76"/>
      <c r="D361" s="76"/>
      <c r="E361" s="76"/>
      <c r="F361" s="76"/>
      <c r="G361" s="76"/>
      <c r="H361" s="76"/>
      <c r="I361" s="76"/>
      <c r="J361" s="76"/>
      <c r="K361" s="76"/>
      <c r="L361" s="76"/>
      <c r="M361" s="76"/>
      <c r="N361" s="76"/>
      <c r="O361" s="76"/>
      <c r="P361" s="76"/>
      <c r="Q361" s="76"/>
      <c r="R361" s="76"/>
      <c r="S361" s="76"/>
      <c r="T361" s="76"/>
      <c r="U361" s="76"/>
      <c r="V361" s="76"/>
      <c r="W361" s="76"/>
      <c r="X361" s="76"/>
      <c r="Y361" s="76"/>
      <c r="Z361" s="76"/>
      <c r="AA361" s="76"/>
      <c r="AB361" s="76"/>
      <c r="AC361" s="76"/>
      <c r="AD361" s="67"/>
      <c r="AE361" s="67"/>
      <c r="AF361" s="67"/>
      <c r="AG361" s="67"/>
      <c r="AH361" s="67"/>
      <c r="AI361" s="67"/>
      <c r="AJ361" s="67"/>
      <c r="AK361" s="67"/>
      <c r="AL361" s="67"/>
      <c r="AM361" s="67"/>
      <c r="AN361" s="67"/>
      <c r="AO361" s="67"/>
      <c r="AP361" s="67"/>
      <c r="AQ361" s="67"/>
      <c r="AR361" s="67"/>
      <c r="AS361" s="67"/>
      <c r="AT361" s="67"/>
      <c r="AU361" s="67"/>
      <c r="AV361" s="60"/>
    </row>
    <row r="362" spans="1:48">
      <c r="A362" s="76"/>
      <c r="B362" s="76"/>
      <c r="C362" s="76"/>
      <c r="D362" s="76"/>
      <c r="E362" s="76"/>
      <c r="F362" s="76"/>
      <c r="G362" s="76"/>
      <c r="H362" s="76"/>
      <c r="I362" s="76"/>
      <c r="J362" s="76"/>
      <c r="K362" s="76"/>
      <c r="L362" s="76"/>
      <c r="M362" s="76"/>
      <c r="N362" s="76"/>
      <c r="O362" s="76"/>
      <c r="P362" s="76"/>
      <c r="Q362" s="76"/>
      <c r="R362" s="76"/>
      <c r="S362" s="76"/>
      <c r="T362" s="76"/>
      <c r="U362" s="76"/>
      <c r="V362" s="76"/>
      <c r="W362" s="76"/>
      <c r="X362" s="76"/>
      <c r="Y362" s="76"/>
      <c r="Z362" s="76"/>
      <c r="AA362" s="76"/>
      <c r="AB362" s="76"/>
      <c r="AC362" s="76"/>
      <c r="AD362" s="67"/>
      <c r="AE362" s="67"/>
      <c r="AF362" s="67"/>
      <c r="AG362" s="67"/>
      <c r="AH362" s="67"/>
      <c r="AI362" s="67"/>
      <c r="AJ362" s="67"/>
      <c r="AK362" s="67"/>
      <c r="AL362" s="67"/>
      <c r="AM362" s="67"/>
      <c r="AN362" s="67"/>
      <c r="AO362" s="67"/>
      <c r="AP362" s="67"/>
      <c r="AQ362" s="67"/>
      <c r="AR362" s="67"/>
      <c r="AS362" s="67"/>
      <c r="AT362" s="67"/>
      <c r="AU362" s="67"/>
      <c r="AV362" s="60"/>
    </row>
    <row r="363" spans="1:48">
      <c r="A363" s="76"/>
      <c r="B363" s="76"/>
      <c r="C363" s="76"/>
      <c r="D363" s="76"/>
      <c r="E363" s="76"/>
      <c r="F363" s="76"/>
      <c r="G363" s="76"/>
      <c r="H363" s="76"/>
      <c r="I363" s="76"/>
      <c r="J363" s="76"/>
      <c r="K363" s="76"/>
      <c r="L363" s="76"/>
      <c r="M363" s="76"/>
      <c r="N363" s="76"/>
      <c r="O363" s="76"/>
      <c r="P363" s="76"/>
      <c r="Q363" s="76"/>
      <c r="R363" s="76"/>
      <c r="S363" s="76"/>
      <c r="T363" s="76"/>
      <c r="U363" s="76"/>
      <c r="V363" s="76"/>
      <c r="W363" s="76"/>
      <c r="X363" s="76"/>
      <c r="Y363" s="76"/>
      <c r="Z363" s="76"/>
      <c r="AA363" s="76"/>
      <c r="AB363" s="76"/>
      <c r="AC363" s="76"/>
      <c r="AD363" s="67"/>
      <c r="AE363" s="67"/>
      <c r="AF363" s="67"/>
      <c r="AG363" s="67"/>
      <c r="AH363" s="67"/>
      <c r="AI363" s="67"/>
      <c r="AJ363" s="67"/>
      <c r="AK363" s="67"/>
      <c r="AL363" s="67"/>
      <c r="AM363" s="67"/>
      <c r="AN363" s="67"/>
      <c r="AO363" s="67"/>
      <c r="AP363" s="67"/>
      <c r="AQ363" s="67"/>
      <c r="AR363" s="67"/>
      <c r="AS363" s="67"/>
      <c r="AT363" s="67"/>
      <c r="AU363" s="67"/>
      <c r="AV363" s="60"/>
    </row>
    <row r="364" spans="1:48">
      <c r="A364" s="76"/>
      <c r="B364" s="76"/>
      <c r="C364" s="76"/>
      <c r="D364" s="76"/>
      <c r="E364" s="76"/>
      <c r="F364" s="76"/>
      <c r="G364" s="76"/>
      <c r="H364" s="76"/>
      <c r="I364" s="76"/>
      <c r="J364" s="76"/>
      <c r="K364" s="76"/>
      <c r="L364" s="76"/>
      <c r="M364" s="76"/>
      <c r="N364" s="76"/>
      <c r="O364" s="76"/>
      <c r="P364" s="76"/>
      <c r="Q364" s="76"/>
      <c r="R364" s="76"/>
      <c r="S364" s="76"/>
      <c r="T364" s="76"/>
      <c r="U364" s="76"/>
      <c r="V364" s="76"/>
      <c r="W364" s="76"/>
      <c r="X364" s="76"/>
      <c r="Y364" s="76"/>
      <c r="Z364" s="76"/>
      <c r="AA364" s="76"/>
      <c r="AB364" s="76"/>
      <c r="AC364" s="76"/>
      <c r="AD364" s="67"/>
      <c r="AE364" s="67"/>
      <c r="AF364" s="67"/>
      <c r="AG364" s="67"/>
      <c r="AH364" s="67"/>
      <c r="AI364" s="67"/>
      <c r="AJ364" s="67"/>
      <c r="AK364" s="67"/>
      <c r="AL364" s="67"/>
      <c r="AM364" s="67"/>
      <c r="AN364" s="67"/>
      <c r="AO364" s="67"/>
      <c r="AP364" s="67"/>
      <c r="AQ364" s="67"/>
      <c r="AR364" s="67"/>
      <c r="AS364" s="67"/>
      <c r="AT364" s="67"/>
      <c r="AU364" s="67"/>
      <c r="AV364" s="60"/>
    </row>
    <row r="365" spans="1:48">
      <c r="A365" s="76"/>
      <c r="B365" s="76"/>
      <c r="C365" s="76"/>
      <c r="D365" s="76"/>
      <c r="E365" s="76"/>
      <c r="F365" s="76"/>
      <c r="G365" s="76"/>
      <c r="H365" s="76"/>
      <c r="I365" s="76"/>
      <c r="J365" s="76"/>
      <c r="K365" s="76"/>
      <c r="L365" s="76"/>
      <c r="M365" s="76"/>
      <c r="N365" s="76"/>
      <c r="O365" s="76"/>
      <c r="P365" s="76"/>
      <c r="Q365" s="76"/>
      <c r="R365" s="76"/>
      <c r="S365" s="76"/>
      <c r="T365" s="76"/>
      <c r="U365" s="76"/>
      <c r="V365" s="76"/>
      <c r="W365" s="76"/>
      <c r="X365" s="76"/>
      <c r="Y365" s="76"/>
      <c r="Z365" s="76"/>
      <c r="AA365" s="76"/>
      <c r="AB365" s="76"/>
      <c r="AC365" s="76"/>
      <c r="AD365" s="67"/>
      <c r="AE365" s="67"/>
      <c r="AF365" s="67"/>
      <c r="AG365" s="67"/>
      <c r="AH365" s="67"/>
      <c r="AI365" s="67"/>
      <c r="AJ365" s="67"/>
      <c r="AK365" s="67"/>
      <c r="AL365" s="67"/>
      <c r="AM365" s="67"/>
      <c r="AN365" s="67"/>
      <c r="AO365" s="67"/>
      <c r="AP365" s="67"/>
      <c r="AQ365" s="67"/>
      <c r="AR365" s="67"/>
      <c r="AS365" s="67"/>
      <c r="AT365" s="67"/>
      <c r="AU365" s="67"/>
      <c r="AV365" s="60"/>
    </row>
    <row r="366" spans="1:48">
      <c r="A366" s="76"/>
      <c r="B366" s="76"/>
      <c r="C366" s="76"/>
      <c r="D366" s="76"/>
      <c r="E366" s="76"/>
      <c r="F366" s="76"/>
      <c r="G366" s="76"/>
      <c r="H366" s="76"/>
      <c r="I366" s="76"/>
      <c r="J366" s="76"/>
      <c r="K366" s="76"/>
      <c r="L366" s="76"/>
      <c r="M366" s="76"/>
      <c r="N366" s="76"/>
      <c r="O366" s="76"/>
      <c r="P366" s="76"/>
      <c r="Q366" s="76"/>
      <c r="R366" s="76"/>
      <c r="S366" s="76"/>
      <c r="T366" s="76"/>
      <c r="U366" s="76"/>
      <c r="V366" s="76"/>
      <c r="W366" s="76"/>
      <c r="X366" s="76"/>
      <c r="Y366" s="76"/>
      <c r="Z366" s="76"/>
      <c r="AA366" s="76"/>
      <c r="AB366" s="76"/>
      <c r="AC366" s="76"/>
      <c r="AD366" s="67"/>
      <c r="AE366" s="67"/>
      <c r="AF366" s="67"/>
      <c r="AG366" s="67"/>
      <c r="AH366" s="67"/>
      <c r="AI366" s="67"/>
      <c r="AJ366" s="67"/>
      <c r="AK366" s="67"/>
      <c r="AL366" s="67"/>
      <c r="AM366" s="67"/>
      <c r="AN366" s="67"/>
      <c r="AO366" s="67"/>
      <c r="AP366" s="67"/>
      <c r="AQ366" s="67"/>
      <c r="AR366" s="67"/>
      <c r="AS366" s="67"/>
      <c r="AT366" s="67"/>
      <c r="AU366" s="67"/>
      <c r="AV366" s="60"/>
    </row>
    <row r="367" spans="1:48">
      <c r="A367" s="76"/>
      <c r="B367" s="76"/>
      <c r="C367" s="76"/>
      <c r="D367" s="76"/>
      <c r="E367" s="76"/>
      <c r="F367" s="76"/>
      <c r="G367" s="76"/>
      <c r="H367" s="76"/>
      <c r="I367" s="76"/>
      <c r="J367" s="76"/>
      <c r="K367" s="76"/>
      <c r="L367" s="76"/>
      <c r="M367" s="76"/>
      <c r="N367" s="76"/>
      <c r="O367" s="76"/>
      <c r="P367" s="76"/>
      <c r="Q367" s="76"/>
      <c r="R367" s="76"/>
      <c r="S367" s="76"/>
      <c r="T367" s="76"/>
      <c r="U367" s="76"/>
      <c r="V367" s="76"/>
      <c r="W367" s="76"/>
      <c r="X367" s="76"/>
      <c r="Y367" s="76"/>
      <c r="Z367" s="76"/>
      <c r="AA367" s="76"/>
      <c r="AB367" s="76"/>
      <c r="AC367" s="76"/>
      <c r="AD367" s="67"/>
      <c r="AE367" s="67"/>
      <c r="AF367" s="67"/>
      <c r="AG367" s="67"/>
      <c r="AH367" s="67"/>
      <c r="AI367" s="67"/>
      <c r="AJ367" s="67"/>
      <c r="AK367" s="67"/>
      <c r="AL367" s="67"/>
      <c r="AM367" s="67"/>
      <c r="AN367" s="67"/>
      <c r="AO367" s="67"/>
      <c r="AP367" s="67"/>
      <c r="AQ367" s="67"/>
      <c r="AR367" s="67"/>
      <c r="AS367" s="67"/>
      <c r="AT367" s="67"/>
      <c r="AU367" s="67"/>
      <c r="AV367" s="60"/>
    </row>
    <row r="368" spans="1:48">
      <c r="A368" s="76"/>
      <c r="B368" s="76"/>
      <c r="C368" s="76"/>
      <c r="D368" s="76"/>
      <c r="E368" s="76"/>
      <c r="F368" s="76"/>
      <c r="G368" s="76"/>
      <c r="H368" s="76"/>
      <c r="I368" s="76"/>
      <c r="J368" s="76"/>
      <c r="K368" s="76"/>
      <c r="L368" s="76"/>
      <c r="M368" s="76"/>
      <c r="N368" s="76"/>
      <c r="O368" s="76"/>
      <c r="P368" s="76"/>
      <c r="Q368" s="76"/>
      <c r="R368" s="76"/>
      <c r="S368" s="76"/>
      <c r="T368" s="76"/>
      <c r="U368" s="76"/>
      <c r="V368" s="76"/>
      <c r="W368" s="76"/>
      <c r="X368" s="76"/>
      <c r="Y368" s="76"/>
      <c r="Z368" s="76"/>
      <c r="AA368" s="76"/>
      <c r="AB368" s="76"/>
      <c r="AC368" s="76"/>
      <c r="AD368" s="67"/>
      <c r="AE368" s="67"/>
      <c r="AF368" s="67"/>
      <c r="AG368" s="67"/>
      <c r="AH368" s="67"/>
      <c r="AI368" s="67"/>
      <c r="AJ368" s="67"/>
      <c r="AK368" s="67"/>
      <c r="AL368" s="67"/>
      <c r="AM368" s="67"/>
      <c r="AN368" s="67"/>
      <c r="AO368" s="67"/>
      <c r="AP368" s="67"/>
      <c r="AQ368" s="67"/>
      <c r="AR368" s="67"/>
      <c r="AS368" s="67"/>
      <c r="AT368" s="67"/>
      <c r="AU368" s="67"/>
      <c r="AV368" s="60"/>
    </row>
    <row r="369" spans="1:48">
      <c r="A369" s="76"/>
      <c r="B369" s="76"/>
      <c r="C369" s="76"/>
      <c r="D369" s="76"/>
      <c r="E369" s="76"/>
      <c r="F369" s="76"/>
      <c r="G369" s="76"/>
      <c r="H369" s="76"/>
      <c r="I369" s="76"/>
      <c r="J369" s="76"/>
      <c r="K369" s="76"/>
      <c r="L369" s="76"/>
      <c r="M369" s="76"/>
      <c r="N369" s="76"/>
      <c r="O369" s="76"/>
      <c r="P369" s="76"/>
      <c r="Q369" s="76"/>
      <c r="R369" s="76"/>
      <c r="S369" s="76"/>
      <c r="T369" s="76"/>
      <c r="U369" s="76"/>
      <c r="V369" s="76"/>
      <c r="W369" s="76"/>
      <c r="X369" s="76"/>
      <c r="Y369" s="76"/>
      <c r="Z369" s="76"/>
      <c r="AA369" s="76"/>
      <c r="AB369" s="76"/>
      <c r="AC369" s="76"/>
      <c r="AD369" s="67"/>
      <c r="AE369" s="67"/>
      <c r="AF369" s="67"/>
      <c r="AG369" s="67"/>
      <c r="AH369" s="67"/>
      <c r="AI369" s="67"/>
      <c r="AJ369" s="67"/>
      <c r="AK369" s="67"/>
      <c r="AL369" s="67"/>
      <c r="AM369" s="67"/>
      <c r="AN369" s="67"/>
      <c r="AO369" s="67"/>
      <c r="AP369" s="67"/>
      <c r="AQ369" s="67"/>
      <c r="AR369" s="67"/>
      <c r="AS369" s="67"/>
      <c r="AT369" s="67"/>
      <c r="AU369" s="67"/>
      <c r="AV369" s="60"/>
    </row>
    <row r="370" spans="1:48">
      <c r="A370" s="76"/>
      <c r="B370" s="76"/>
      <c r="C370" s="76"/>
      <c r="D370" s="76"/>
      <c r="E370" s="76"/>
      <c r="F370" s="76"/>
      <c r="G370" s="76"/>
      <c r="H370" s="76"/>
      <c r="I370" s="76"/>
      <c r="J370" s="76"/>
      <c r="K370" s="76"/>
      <c r="L370" s="76"/>
      <c r="M370" s="76"/>
      <c r="N370" s="76"/>
      <c r="O370" s="76"/>
      <c r="P370" s="76"/>
      <c r="Q370" s="76"/>
      <c r="R370" s="76"/>
      <c r="S370" s="76"/>
      <c r="T370" s="76"/>
      <c r="U370" s="76"/>
      <c r="V370" s="76"/>
      <c r="W370" s="76"/>
      <c r="X370" s="76"/>
      <c r="Y370" s="76"/>
      <c r="Z370" s="76"/>
      <c r="AA370" s="76"/>
      <c r="AB370" s="76"/>
      <c r="AC370" s="76"/>
      <c r="AD370" s="67"/>
      <c r="AE370" s="67"/>
      <c r="AF370" s="67"/>
      <c r="AG370" s="67"/>
      <c r="AH370" s="67"/>
      <c r="AI370" s="67"/>
      <c r="AJ370" s="67"/>
      <c r="AK370" s="67"/>
      <c r="AL370" s="67"/>
      <c r="AM370" s="67"/>
      <c r="AN370" s="67"/>
      <c r="AO370" s="67"/>
      <c r="AP370" s="67"/>
      <c r="AQ370" s="67"/>
      <c r="AR370" s="67"/>
      <c r="AS370" s="67"/>
      <c r="AT370" s="67"/>
      <c r="AU370" s="67"/>
      <c r="AV370" s="60"/>
    </row>
    <row r="371" spans="1:48">
      <c r="A371" s="76"/>
      <c r="B371" s="76"/>
      <c r="C371" s="76"/>
      <c r="D371" s="76"/>
      <c r="E371" s="76"/>
      <c r="F371" s="76"/>
      <c r="G371" s="76"/>
      <c r="H371" s="76"/>
      <c r="I371" s="76"/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  <c r="X371" s="76"/>
      <c r="Y371" s="76"/>
      <c r="Z371" s="76"/>
      <c r="AA371" s="76"/>
      <c r="AB371" s="76"/>
      <c r="AC371" s="76"/>
      <c r="AD371" s="67"/>
      <c r="AE371" s="67"/>
      <c r="AF371" s="67"/>
      <c r="AG371" s="67"/>
      <c r="AH371" s="67"/>
      <c r="AI371" s="67"/>
      <c r="AJ371" s="67"/>
      <c r="AK371" s="67"/>
      <c r="AL371" s="67"/>
      <c r="AM371" s="67"/>
      <c r="AN371" s="67"/>
      <c r="AO371" s="67"/>
      <c r="AP371" s="67"/>
      <c r="AQ371" s="67"/>
      <c r="AR371" s="67"/>
      <c r="AS371" s="67"/>
      <c r="AT371" s="67"/>
      <c r="AU371" s="67"/>
      <c r="AV371" s="60"/>
    </row>
    <row r="372" spans="1:48">
      <c r="A372" s="76"/>
      <c r="B372" s="76"/>
      <c r="C372" s="76"/>
      <c r="D372" s="76"/>
      <c r="E372" s="76"/>
      <c r="F372" s="76"/>
      <c r="G372" s="76"/>
      <c r="H372" s="76"/>
      <c r="I372" s="76"/>
      <c r="J372" s="76"/>
      <c r="K372" s="76"/>
      <c r="L372" s="76"/>
      <c r="M372" s="76"/>
      <c r="N372" s="76"/>
      <c r="O372" s="76"/>
      <c r="P372" s="76"/>
      <c r="Q372" s="76"/>
      <c r="R372" s="76"/>
      <c r="S372" s="76"/>
      <c r="T372" s="76"/>
      <c r="U372" s="76"/>
      <c r="V372" s="76"/>
      <c r="W372" s="76"/>
      <c r="X372" s="76"/>
      <c r="Y372" s="76"/>
      <c r="Z372" s="76"/>
      <c r="AA372" s="76"/>
      <c r="AB372" s="76"/>
      <c r="AC372" s="76"/>
      <c r="AD372" s="67"/>
      <c r="AE372" s="67"/>
      <c r="AF372" s="67"/>
      <c r="AG372" s="67"/>
      <c r="AH372" s="67"/>
      <c r="AI372" s="67"/>
      <c r="AJ372" s="67"/>
      <c r="AK372" s="67"/>
      <c r="AL372" s="67"/>
      <c r="AM372" s="67"/>
      <c r="AN372" s="67"/>
      <c r="AO372" s="67"/>
      <c r="AP372" s="67"/>
      <c r="AQ372" s="67"/>
      <c r="AR372" s="67"/>
      <c r="AS372" s="67"/>
      <c r="AT372" s="67"/>
      <c r="AU372" s="67"/>
      <c r="AV372" s="60"/>
    </row>
    <row r="373" spans="1:48">
      <c r="A373" s="76"/>
      <c r="B373" s="76"/>
      <c r="C373" s="76"/>
      <c r="D373" s="76"/>
      <c r="E373" s="76"/>
      <c r="F373" s="76"/>
      <c r="G373" s="76"/>
      <c r="H373" s="76"/>
      <c r="I373" s="76"/>
      <c r="J373" s="76"/>
      <c r="K373" s="76"/>
      <c r="L373" s="76"/>
      <c r="M373" s="76"/>
      <c r="N373" s="76"/>
      <c r="O373" s="76"/>
      <c r="P373" s="76"/>
      <c r="Q373" s="76"/>
      <c r="R373" s="76"/>
      <c r="S373" s="76"/>
      <c r="T373" s="76"/>
      <c r="U373" s="76"/>
      <c r="V373" s="76"/>
      <c r="W373" s="76"/>
      <c r="X373" s="76"/>
      <c r="Y373" s="76"/>
      <c r="Z373" s="76"/>
      <c r="AA373" s="76"/>
      <c r="AB373" s="76"/>
      <c r="AC373" s="76"/>
      <c r="AD373" s="67"/>
      <c r="AE373" s="67"/>
      <c r="AF373" s="67"/>
      <c r="AG373" s="67"/>
      <c r="AH373" s="67"/>
      <c r="AI373" s="67"/>
      <c r="AJ373" s="67"/>
      <c r="AK373" s="67"/>
      <c r="AL373" s="67"/>
      <c r="AM373" s="67"/>
      <c r="AN373" s="67"/>
      <c r="AO373" s="67"/>
      <c r="AP373" s="67"/>
      <c r="AQ373" s="67"/>
      <c r="AR373" s="67"/>
      <c r="AS373" s="67"/>
      <c r="AT373" s="67"/>
      <c r="AU373" s="67"/>
      <c r="AV373" s="60"/>
    </row>
    <row r="374" spans="1:48">
      <c r="A374" s="76"/>
      <c r="B374" s="76"/>
      <c r="C374" s="76"/>
      <c r="D374" s="76"/>
      <c r="E374" s="76"/>
      <c r="F374" s="76"/>
      <c r="G374" s="76"/>
      <c r="H374" s="76"/>
      <c r="I374" s="76"/>
      <c r="J374" s="76"/>
      <c r="K374" s="76"/>
      <c r="L374" s="76"/>
      <c r="M374" s="76"/>
      <c r="N374" s="76"/>
      <c r="O374" s="76"/>
      <c r="P374" s="76"/>
      <c r="Q374" s="76"/>
      <c r="R374" s="76"/>
      <c r="S374" s="76"/>
      <c r="T374" s="76"/>
      <c r="U374" s="76"/>
      <c r="V374" s="76"/>
      <c r="W374" s="76"/>
      <c r="X374" s="76"/>
      <c r="Y374" s="76"/>
      <c r="Z374" s="76"/>
      <c r="AA374" s="76"/>
      <c r="AB374" s="76"/>
      <c r="AC374" s="76"/>
      <c r="AD374" s="67"/>
      <c r="AE374" s="67"/>
      <c r="AF374" s="67"/>
      <c r="AG374" s="67"/>
      <c r="AH374" s="67"/>
      <c r="AI374" s="67"/>
      <c r="AJ374" s="67"/>
      <c r="AK374" s="67"/>
      <c r="AL374" s="67"/>
      <c r="AM374" s="67"/>
      <c r="AN374" s="67"/>
      <c r="AO374" s="67"/>
      <c r="AP374" s="67"/>
      <c r="AQ374" s="67"/>
      <c r="AR374" s="67"/>
      <c r="AS374" s="67"/>
      <c r="AT374" s="67"/>
      <c r="AU374" s="67"/>
      <c r="AV374" s="60"/>
    </row>
    <row r="375" spans="1:48">
      <c r="A375" s="76"/>
      <c r="B375" s="76"/>
      <c r="C375" s="76"/>
      <c r="D375" s="76"/>
      <c r="E375" s="76"/>
      <c r="F375" s="76"/>
      <c r="G375" s="76"/>
      <c r="H375" s="76"/>
      <c r="I375" s="76"/>
      <c r="J375" s="76"/>
      <c r="K375" s="76"/>
      <c r="L375" s="76"/>
      <c r="M375" s="76"/>
      <c r="N375" s="76"/>
      <c r="O375" s="76"/>
      <c r="P375" s="76"/>
      <c r="Q375" s="76"/>
      <c r="R375" s="76"/>
      <c r="S375" s="76"/>
      <c r="T375" s="76"/>
      <c r="U375" s="76"/>
      <c r="V375" s="76"/>
      <c r="W375" s="76"/>
      <c r="X375" s="76"/>
      <c r="Y375" s="76"/>
      <c r="Z375" s="76"/>
      <c r="AA375" s="76"/>
      <c r="AB375" s="76"/>
      <c r="AC375" s="76"/>
      <c r="AD375" s="67"/>
      <c r="AE375" s="67"/>
      <c r="AF375" s="67"/>
      <c r="AG375" s="67"/>
      <c r="AH375" s="67"/>
      <c r="AI375" s="67"/>
      <c r="AJ375" s="67"/>
      <c r="AK375" s="67"/>
      <c r="AL375" s="67"/>
      <c r="AM375" s="67"/>
      <c r="AN375" s="67"/>
      <c r="AO375" s="67"/>
      <c r="AP375" s="67"/>
      <c r="AQ375" s="67"/>
      <c r="AR375" s="67"/>
      <c r="AS375" s="67"/>
      <c r="AT375" s="67"/>
      <c r="AU375" s="67"/>
      <c r="AV375" s="60"/>
    </row>
    <row r="376" spans="1:48">
      <c r="A376" s="76"/>
      <c r="B376" s="76"/>
      <c r="C376" s="76"/>
      <c r="D376" s="76"/>
      <c r="E376" s="76"/>
      <c r="F376" s="76"/>
      <c r="G376" s="76"/>
      <c r="H376" s="76"/>
      <c r="I376" s="76"/>
      <c r="J376" s="76"/>
      <c r="K376" s="76"/>
      <c r="L376" s="76"/>
      <c r="M376" s="76"/>
      <c r="N376" s="76"/>
      <c r="O376" s="76"/>
      <c r="P376" s="76"/>
      <c r="Q376" s="76"/>
      <c r="R376" s="76"/>
      <c r="S376" s="76"/>
      <c r="T376" s="76"/>
      <c r="U376" s="76"/>
      <c r="V376" s="76"/>
      <c r="W376" s="76"/>
      <c r="X376" s="76"/>
      <c r="Y376" s="76"/>
      <c r="Z376" s="76"/>
      <c r="AA376" s="76"/>
      <c r="AB376" s="76"/>
      <c r="AC376" s="76"/>
      <c r="AD376" s="67"/>
      <c r="AE376" s="67"/>
      <c r="AF376" s="67"/>
      <c r="AG376" s="67"/>
      <c r="AH376" s="67"/>
      <c r="AI376" s="67"/>
      <c r="AJ376" s="67"/>
      <c r="AK376" s="67"/>
      <c r="AL376" s="67"/>
      <c r="AM376" s="67"/>
      <c r="AN376" s="67"/>
      <c r="AO376" s="67"/>
      <c r="AP376" s="67"/>
      <c r="AQ376" s="67"/>
      <c r="AR376" s="67"/>
      <c r="AS376" s="67"/>
      <c r="AT376" s="67"/>
      <c r="AU376" s="67"/>
      <c r="AV376" s="60"/>
    </row>
    <row r="377" spans="1:48">
      <c r="A377" s="76"/>
      <c r="B377" s="76"/>
      <c r="C377" s="76"/>
      <c r="D377" s="76"/>
      <c r="E377" s="76"/>
      <c r="F377" s="76"/>
      <c r="G377" s="76"/>
      <c r="H377" s="76"/>
      <c r="I377" s="76"/>
      <c r="J377" s="76"/>
      <c r="K377" s="76"/>
      <c r="L377" s="76"/>
      <c r="M377" s="76"/>
      <c r="N377" s="76"/>
      <c r="O377" s="76"/>
      <c r="P377" s="76"/>
      <c r="Q377" s="76"/>
      <c r="R377" s="76"/>
      <c r="S377" s="76"/>
      <c r="T377" s="76"/>
      <c r="U377" s="76"/>
      <c r="V377" s="76"/>
      <c r="W377" s="76"/>
      <c r="X377" s="76"/>
      <c r="Y377" s="76"/>
      <c r="Z377" s="76"/>
      <c r="AA377" s="76"/>
      <c r="AB377" s="76"/>
      <c r="AC377" s="76"/>
      <c r="AD377" s="67"/>
      <c r="AE377" s="67"/>
      <c r="AF377" s="67"/>
      <c r="AG377" s="67"/>
      <c r="AH377" s="67"/>
      <c r="AI377" s="67"/>
      <c r="AJ377" s="67"/>
      <c r="AK377" s="67"/>
      <c r="AL377" s="67"/>
      <c r="AM377" s="67"/>
      <c r="AN377" s="67"/>
      <c r="AO377" s="67"/>
      <c r="AP377" s="67"/>
      <c r="AQ377" s="67"/>
      <c r="AR377" s="67"/>
      <c r="AS377" s="67"/>
      <c r="AT377" s="67"/>
      <c r="AU377" s="67"/>
      <c r="AV377" s="60"/>
    </row>
    <row r="378" spans="1:48">
      <c r="A378" s="76"/>
      <c r="B378" s="76"/>
      <c r="C378" s="76"/>
      <c r="D378" s="76"/>
      <c r="E378" s="76"/>
      <c r="F378" s="76"/>
      <c r="G378" s="76"/>
      <c r="H378" s="76"/>
      <c r="I378" s="76"/>
      <c r="J378" s="76"/>
      <c r="K378" s="76"/>
      <c r="L378" s="76"/>
      <c r="M378" s="76"/>
      <c r="N378" s="76"/>
      <c r="O378" s="76"/>
      <c r="P378" s="76"/>
      <c r="Q378" s="76"/>
      <c r="R378" s="76"/>
      <c r="S378" s="76"/>
      <c r="T378" s="76"/>
      <c r="U378" s="76"/>
      <c r="V378" s="76"/>
      <c r="W378" s="76"/>
      <c r="X378" s="76"/>
      <c r="Y378" s="76"/>
      <c r="Z378" s="76"/>
      <c r="AA378" s="76"/>
      <c r="AB378" s="76"/>
      <c r="AC378" s="76"/>
      <c r="AD378" s="67"/>
      <c r="AE378" s="67"/>
      <c r="AF378" s="67"/>
      <c r="AG378" s="67"/>
      <c r="AH378" s="67"/>
      <c r="AI378" s="67"/>
      <c r="AJ378" s="67"/>
      <c r="AK378" s="67"/>
      <c r="AL378" s="67"/>
      <c r="AM378" s="67"/>
      <c r="AN378" s="67"/>
      <c r="AO378" s="67"/>
      <c r="AP378" s="67"/>
      <c r="AQ378" s="67"/>
      <c r="AR378" s="67"/>
      <c r="AS378" s="67"/>
      <c r="AT378" s="67"/>
      <c r="AU378" s="67"/>
      <c r="AV378" s="60"/>
    </row>
    <row r="379" spans="1:48">
      <c r="A379" s="76"/>
      <c r="B379" s="76"/>
      <c r="C379" s="76"/>
      <c r="D379" s="76"/>
      <c r="E379" s="76"/>
      <c r="F379" s="76"/>
      <c r="G379" s="76"/>
      <c r="H379" s="76"/>
      <c r="I379" s="76"/>
      <c r="J379" s="76"/>
      <c r="K379" s="76"/>
      <c r="L379" s="76"/>
      <c r="M379" s="76"/>
      <c r="N379" s="76"/>
      <c r="O379" s="76"/>
      <c r="P379" s="76"/>
      <c r="Q379" s="76"/>
      <c r="R379" s="76"/>
      <c r="S379" s="76"/>
      <c r="T379" s="76"/>
      <c r="U379" s="76"/>
      <c r="V379" s="76"/>
      <c r="W379" s="76"/>
      <c r="X379" s="76"/>
      <c r="Y379" s="76"/>
      <c r="Z379" s="76"/>
      <c r="AA379" s="76"/>
      <c r="AB379" s="76"/>
      <c r="AC379" s="76"/>
      <c r="AD379" s="67"/>
      <c r="AE379" s="67"/>
      <c r="AF379" s="67"/>
      <c r="AG379" s="67"/>
      <c r="AH379" s="67"/>
      <c r="AI379" s="67"/>
      <c r="AJ379" s="67"/>
      <c r="AK379" s="67"/>
      <c r="AL379" s="67"/>
      <c r="AM379" s="67"/>
      <c r="AN379" s="67"/>
      <c r="AO379" s="67"/>
      <c r="AP379" s="67"/>
      <c r="AQ379" s="67"/>
      <c r="AR379" s="67"/>
      <c r="AS379" s="67"/>
      <c r="AT379" s="67"/>
      <c r="AU379" s="67"/>
      <c r="AV379" s="60"/>
    </row>
    <row r="380" spans="1:48">
      <c r="A380" s="76"/>
      <c r="B380" s="76"/>
      <c r="C380" s="76"/>
      <c r="D380" s="76"/>
      <c r="E380" s="76"/>
      <c r="F380" s="76"/>
      <c r="G380" s="76"/>
      <c r="H380" s="76"/>
      <c r="I380" s="76"/>
      <c r="J380" s="76"/>
      <c r="K380" s="76"/>
      <c r="L380" s="76"/>
      <c r="M380" s="76"/>
      <c r="N380" s="76"/>
      <c r="O380" s="76"/>
      <c r="P380" s="76"/>
      <c r="Q380" s="76"/>
      <c r="R380" s="76"/>
      <c r="S380" s="76"/>
      <c r="T380" s="76"/>
      <c r="U380" s="76"/>
      <c r="V380" s="76"/>
      <c r="W380" s="76"/>
      <c r="X380" s="76"/>
      <c r="Y380" s="76"/>
      <c r="Z380" s="76"/>
      <c r="AA380" s="76"/>
      <c r="AB380" s="76"/>
      <c r="AC380" s="76"/>
      <c r="AD380" s="67"/>
      <c r="AE380" s="67"/>
      <c r="AF380" s="67"/>
      <c r="AG380" s="67"/>
      <c r="AH380" s="67"/>
      <c r="AI380" s="67"/>
      <c r="AJ380" s="67"/>
      <c r="AK380" s="67"/>
      <c r="AL380" s="67"/>
      <c r="AM380" s="67"/>
      <c r="AN380" s="67"/>
      <c r="AO380" s="67"/>
      <c r="AP380" s="67"/>
      <c r="AQ380" s="67"/>
      <c r="AR380" s="67"/>
      <c r="AS380" s="67"/>
      <c r="AT380" s="67"/>
      <c r="AU380" s="67"/>
      <c r="AV380" s="60"/>
    </row>
    <row r="381" spans="1:48">
      <c r="A381" s="76"/>
      <c r="B381" s="76"/>
      <c r="C381" s="76"/>
      <c r="D381" s="76"/>
      <c r="E381" s="76"/>
      <c r="F381" s="76"/>
      <c r="G381" s="76"/>
      <c r="H381" s="76"/>
      <c r="I381" s="76"/>
      <c r="J381" s="76"/>
      <c r="K381" s="76"/>
      <c r="L381" s="76"/>
      <c r="M381" s="76"/>
      <c r="N381" s="76"/>
      <c r="O381" s="76"/>
      <c r="P381" s="76"/>
      <c r="Q381" s="76"/>
      <c r="R381" s="76"/>
      <c r="S381" s="76"/>
      <c r="T381" s="76"/>
      <c r="U381" s="76"/>
      <c r="V381" s="76"/>
      <c r="W381" s="76"/>
      <c r="X381" s="76"/>
      <c r="Y381" s="76"/>
      <c r="Z381" s="76"/>
      <c r="AA381" s="76"/>
      <c r="AB381" s="76"/>
      <c r="AC381" s="76"/>
      <c r="AD381" s="67"/>
      <c r="AE381" s="67"/>
      <c r="AF381" s="67"/>
      <c r="AG381" s="67"/>
      <c r="AH381" s="67"/>
      <c r="AI381" s="67"/>
      <c r="AJ381" s="67"/>
      <c r="AK381" s="67"/>
      <c r="AL381" s="67"/>
      <c r="AM381" s="67"/>
      <c r="AN381" s="67"/>
      <c r="AO381" s="67"/>
      <c r="AP381" s="67"/>
      <c r="AQ381" s="67"/>
      <c r="AR381" s="67"/>
      <c r="AS381" s="67"/>
      <c r="AT381" s="67"/>
      <c r="AU381" s="67"/>
      <c r="AV381" s="60"/>
    </row>
    <row r="382" spans="1:48">
      <c r="A382" s="76"/>
      <c r="B382" s="76"/>
      <c r="C382" s="76"/>
      <c r="D382" s="76"/>
      <c r="E382" s="76"/>
      <c r="F382" s="76"/>
      <c r="G382" s="76"/>
      <c r="H382" s="76"/>
      <c r="I382" s="76"/>
      <c r="J382" s="76"/>
      <c r="K382" s="76"/>
      <c r="L382" s="76"/>
      <c r="M382" s="76"/>
      <c r="N382" s="76"/>
      <c r="O382" s="76"/>
      <c r="P382" s="76"/>
      <c r="Q382" s="76"/>
      <c r="R382" s="76"/>
      <c r="S382" s="76"/>
      <c r="T382" s="76"/>
      <c r="U382" s="76"/>
      <c r="V382" s="76"/>
      <c r="W382" s="76"/>
      <c r="X382" s="76"/>
      <c r="Y382" s="76"/>
      <c r="Z382" s="76"/>
      <c r="AA382" s="76"/>
      <c r="AB382" s="76"/>
      <c r="AC382" s="76"/>
      <c r="AD382" s="67"/>
      <c r="AE382" s="67"/>
      <c r="AF382" s="67"/>
      <c r="AG382" s="67"/>
      <c r="AH382" s="67"/>
      <c r="AI382" s="67"/>
      <c r="AJ382" s="67"/>
      <c r="AK382" s="67"/>
      <c r="AL382" s="67"/>
      <c r="AM382" s="67"/>
      <c r="AN382" s="67"/>
      <c r="AO382" s="67"/>
      <c r="AP382" s="67"/>
      <c r="AQ382" s="67"/>
      <c r="AR382" s="67"/>
      <c r="AS382" s="67"/>
      <c r="AT382" s="67"/>
      <c r="AU382" s="67"/>
      <c r="AV382" s="60"/>
    </row>
    <row r="383" spans="1:48">
      <c r="A383" s="76"/>
      <c r="B383" s="76"/>
      <c r="C383" s="76"/>
      <c r="D383" s="76"/>
      <c r="E383" s="76"/>
      <c r="F383" s="76"/>
      <c r="G383" s="76"/>
      <c r="H383" s="76"/>
      <c r="I383" s="76"/>
      <c r="J383" s="76"/>
      <c r="K383" s="76"/>
      <c r="L383" s="76"/>
      <c r="M383" s="76"/>
      <c r="N383" s="76"/>
      <c r="O383" s="76"/>
      <c r="P383" s="76"/>
      <c r="Q383" s="76"/>
      <c r="R383" s="76"/>
      <c r="S383" s="76"/>
      <c r="T383" s="76"/>
      <c r="U383" s="76"/>
      <c r="V383" s="76"/>
      <c r="W383" s="76"/>
      <c r="X383" s="76"/>
      <c r="Y383" s="76"/>
      <c r="Z383" s="76"/>
      <c r="AA383" s="76"/>
      <c r="AB383" s="76"/>
      <c r="AC383" s="76"/>
      <c r="AD383" s="67"/>
      <c r="AE383" s="67"/>
      <c r="AF383" s="67"/>
      <c r="AG383" s="67"/>
      <c r="AH383" s="67"/>
      <c r="AI383" s="67"/>
      <c r="AJ383" s="67"/>
      <c r="AK383" s="67"/>
      <c r="AL383" s="67"/>
      <c r="AM383" s="67"/>
      <c r="AN383" s="67"/>
      <c r="AO383" s="67"/>
      <c r="AP383" s="67"/>
      <c r="AQ383" s="67"/>
      <c r="AR383" s="67"/>
      <c r="AS383" s="67"/>
      <c r="AT383" s="67"/>
      <c r="AU383" s="67"/>
      <c r="AV383" s="60"/>
    </row>
    <row r="384" spans="1:48">
      <c r="A384" s="76"/>
      <c r="B384" s="76"/>
      <c r="C384" s="76"/>
      <c r="D384" s="76"/>
      <c r="E384" s="76"/>
      <c r="F384" s="76"/>
      <c r="G384" s="76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76"/>
      <c r="U384" s="76"/>
      <c r="V384" s="76"/>
      <c r="W384" s="76"/>
      <c r="X384" s="76"/>
      <c r="Y384" s="76"/>
      <c r="Z384" s="76"/>
      <c r="AA384" s="76"/>
      <c r="AB384" s="76"/>
      <c r="AC384" s="76"/>
      <c r="AD384" s="67"/>
      <c r="AE384" s="67"/>
      <c r="AF384" s="67"/>
      <c r="AG384" s="67"/>
      <c r="AH384" s="67"/>
      <c r="AI384" s="67"/>
      <c r="AJ384" s="67"/>
      <c r="AK384" s="67"/>
      <c r="AL384" s="67"/>
      <c r="AM384" s="67"/>
      <c r="AN384" s="67"/>
      <c r="AO384" s="67"/>
      <c r="AP384" s="67"/>
      <c r="AQ384" s="67"/>
      <c r="AR384" s="67"/>
      <c r="AS384" s="67"/>
      <c r="AT384" s="67"/>
      <c r="AU384" s="67"/>
      <c r="AV384" s="60"/>
    </row>
    <row r="385" spans="1:48">
      <c r="A385" s="76"/>
      <c r="B385" s="76"/>
      <c r="C385" s="76"/>
      <c r="D385" s="76"/>
      <c r="E385" s="76"/>
      <c r="F385" s="76"/>
      <c r="G385" s="76"/>
      <c r="H385" s="76"/>
      <c r="I385" s="76"/>
      <c r="J385" s="76"/>
      <c r="K385" s="76"/>
      <c r="L385" s="76"/>
      <c r="M385" s="76"/>
      <c r="N385" s="76"/>
      <c r="O385" s="76"/>
      <c r="P385" s="76"/>
      <c r="Q385" s="76"/>
      <c r="R385" s="76"/>
      <c r="S385" s="76"/>
      <c r="T385" s="76"/>
      <c r="U385" s="76"/>
      <c r="V385" s="76"/>
      <c r="W385" s="76"/>
      <c r="X385" s="76"/>
      <c r="Y385" s="76"/>
      <c r="Z385" s="76"/>
      <c r="AA385" s="76"/>
      <c r="AB385" s="76"/>
      <c r="AC385" s="76"/>
      <c r="AD385" s="67"/>
      <c r="AE385" s="67"/>
      <c r="AF385" s="67"/>
      <c r="AG385" s="67"/>
      <c r="AH385" s="67"/>
      <c r="AI385" s="67"/>
      <c r="AJ385" s="67"/>
      <c r="AK385" s="67"/>
      <c r="AL385" s="67"/>
      <c r="AM385" s="67"/>
      <c r="AN385" s="67"/>
      <c r="AO385" s="67"/>
      <c r="AP385" s="67"/>
      <c r="AQ385" s="67"/>
      <c r="AR385" s="67"/>
      <c r="AS385" s="67"/>
      <c r="AT385" s="67"/>
      <c r="AU385" s="67"/>
      <c r="AV385" s="60"/>
    </row>
    <row r="386" spans="1:48">
      <c r="A386" s="76"/>
      <c r="B386" s="76"/>
      <c r="C386" s="76"/>
      <c r="D386" s="76"/>
      <c r="E386" s="76"/>
      <c r="F386" s="76"/>
      <c r="G386" s="76"/>
      <c r="H386" s="76"/>
      <c r="I386" s="76"/>
      <c r="J386" s="76"/>
      <c r="K386" s="76"/>
      <c r="L386" s="76"/>
      <c r="M386" s="76"/>
      <c r="N386" s="76"/>
      <c r="O386" s="76"/>
      <c r="P386" s="76"/>
      <c r="Q386" s="76"/>
      <c r="R386" s="76"/>
      <c r="S386" s="76"/>
      <c r="T386" s="76"/>
      <c r="U386" s="76"/>
      <c r="V386" s="76"/>
      <c r="W386" s="76"/>
      <c r="X386" s="76"/>
      <c r="Y386" s="76"/>
      <c r="Z386" s="76"/>
      <c r="AA386" s="76"/>
      <c r="AB386" s="76"/>
      <c r="AC386" s="76"/>
      <c r="AD386" s="67"/>
      <c r="AE386" s="67"/>
      <c r="AF386" s="67"/>
      <c r="AG386" s="67"/>
      <c r="AH386" s="67"/>
      <c r="AI386" s="67"/>
      <c r="AJ386" s="67"/>
      <c r="AK386" s="67"/>
      <c r="AL386" s="67"/>
      <c r="AM386" s="67"/>
      <c r="AN386" s="67"/>
      <c r="AO386" s="67"/>
      <c r="AP386" s="67"/>
      <c r="AQ386" s="67"/>
      <c r="AR386" s="67"/>
      <c r="AS386" s="67"/>
      <c r="AT386" s="67"/>
      <c r="AU386" s="67"/>
      <c r="AV386" s="60"/>
    </row>
    <row r="387" spans="1:48">
      <c r="A387" s="76"/>
      <c r="B387" s="76"/>
      <c r="C387" s="76"/>
      <c r="D387" s="76"/>
      <c r="E387" s="76"/>
      <c r="F387" s="76"/>
      <c r="G387" s="76"/>
      <c r="H387" s="76"/>
      <c r="I387" s="76"/>
      <c r="J387" s="76"/>
      <c r="K387" s="76"/>
      <c r="L387" s="76"/>
      <c r="M387" s="76"/>
      <c r="N387" s="76"/>
      <c r="O387" s="76"/>
      <c r="P387" s="76"/>
      <c r="Q387" s="76"/>
      <c r="R387" s="76"/>
      <c r="S387" s="76"/>
      <c r="T387" s="76"/>
      <c r="U387" s="76"/>
      <c r="V387" s="76"/>
      <c r="W387" s="76"/>
      <c r="X387" s="76"/>
      <c r="Y387" s="76"/>
      <c r="Z387" s="76"/>
      <c r="AA387" s="76"/>
      <c r="AB387" s="76"/>
      <c r="AC387" s="76"/>
      <c r="AD387" s="67"/>
      <c r="AE387" s="67"/>
      <c r="AF387" s="67"/>
      <c r="AG387" s="67"/>
      <c r="AH387" s="67"/>
      <c r="AI387" s="67"/>
      <c r="AJ387" s="67"/>
      <c r="AK387" s="67"/>
      <c r="AL387" s="67"/>
      <c r="AM387" s="67"/>
      <c r="AN387" s="67"/>
      <c r="AO387" s="67"/>
      <c r="AP387" s="67"/>
      <c r="AQ387" s="67"/>
      <c r="AR387" s="67"/>
      <c r="AS387" s="67"/>
      <c r="AT387" s="67"/>
      <c r="AU387" s="67"/>
      <c r="AV387" s="60"/>
    </row>
    <row r="388" spans="1:48">
      <c r="A388" s="76"/>
      <c r="B388" s="76"/>
      <c r="C388" s="76"/>
      <c r="D388" s="76"/>
      <c r="E388" s="76"/>
      <c r="F388" s="76"/>
      <c r="G388" s="76"/>
      <c r="H388" s="76"/>
      <c r="I388" s="76"/>
      <c r="J388" s="76"/>
      <c r="K388" s="76"/>
      <c r="L388" s="76"/>
      <c r="M388" s="76"/>
      <c r="N388" s="76"/>
      <c r="O388" s="76"/>
      <c r="P388" s="76"/>
      <c r="Q388" s="76"/>
      <c r="R388" s="76"/>
      <c r="S388" s="76"/>
      <c r="T388" s="76"/>
      <c r="U388" s="76"/>
      <c r="V388" s="76"/>
      <c r="W388" s="76"/>
      <c r="X388" s="76"/>
      <c r="Y388" s="76"/>
      <c r="Z388" s="76"/>
      <c r="AA388" s="76"/>
      <c r="AB388" s="76"/>
      <c r="AC388" s="76"/>
      <c r="AD388" s="67"/>
      <c r="AE388" s="67"/>
      <c r="AF388" s="67"/>
      <c r="AG388" s="67"/>
      <c r="AH388" s="67"/>
      <c r="AI388" s="67"/>
      <c r="AJ388" s="67"/>
      <c r="AK388" s="67"/>
      <c r="AL388" s="67"/>
      <c r="AM388" s="67"/>
      <c r="AN388" s="67"/>
      <c r="AO388" s="67"/>
      <c r="AP388" s="67"/>
      <c r="AQ388" s="67"/>
      <c r="AR388" s="67"/>
      <c r="AS388" s="67"/>
      <c r="AT388" s="67"/>
      <c r="AU388" s="67"/>
      <c r="AV388" s="60"/>
    </row>
    <row r="389" spans="1:48">
      <c r="A389" s="76"/>
      <c r="B389" s="76"/>
      <c r="C389" s="76"/>
      <c r="D389" s="76"/>
      <c r="E389" s="76"/>
      <c r="F389" s="76"/>
      <c r="G389" s="76"/>
      <c r="H389" s="76"/>
      <c r="I389" s="76"/>
      <c r="J389" s="76"/>
      <c r="K389" s="76"/>
      <c r="L389" s="76"/>
      <c r="M389" s="76"/>
      <c r="N389" s="76"/>
      <c r="O389" s="76"/>
      <c r="P389" s="76"/>
      <c r="Q389" s="76"/>
      <c r="R389" s="76"/>
      <c r="S389" s="76"/>
      <c r="T389" s="76"/>
      <c r="U389" s="76"/>
      <c r="V389" s="76"/>
      <c r="W389" s="76"/>
      <c r="X389" s="76"/>
      <c r="Y389" s="76"/>
      <c r="Z389" s="76"/>
      <c r="AA389" s="76"/>
      <c r="AB389" s="76"/>
      <c r="AC389" s="76"/>
      <c r="AD389" s="67"/>
      <c r="AE389" s="67"/>
      <c r="AF389" s="67"/>
      <c r="AG389" s="67"/>
      <c r="AH389" s="67"/>
      <c r="AI389" s="67"/>
      <c r="AJ389" s="67"/>
      <c r="AK389" s="67"/>
      <c r="AL389" s="67"/>
      <c r="AM389" s="67"/>
      <c r="AN389" s="67"/>
      <c r="AO389" s="67"/>
      <c r="AP389" s="67"/>
      <c r="AQ389" s="67"/>
      <c r="AR389" s="67"/>
      <c r="AS389" s="67"/>
      <c r="AT389" s="67"/>
      <c r="AU389" s="67"/>
      <c r="AV389" s="60"/>
    </row>
    <row r="390" spans="1:48">
      <c r="A390" s="76"/>
      <c r="B390" s="76"/>
      <c r="C390" s="76"/>
      <c r="D390" s="76"/>
      <c r="E390" s="76"/>
      <c r="F390" s="76"/>
      <c r="G390" s="76"/>
      <c r="H390" s="76"/>
      <c r="I390" s="76"/>
      <c r="J390" s="76"/>
      <c r="K390" s="76"/>
      <c r="L390" s="76"/>
      <c r="M390" s="76"/>
      <c r="N390" s="76"/>
      <c r="O390" s="76"/>
      <c r="P390" s="76"/>
      <c r="Q390" s="76"/>
      <c r="R390" s="76"/>
      <c r="S390" s="76"/>
      <c r="T390" s="76"/>
      <c r="U390" s="76"/>
      <c r="V390" s="76"/>
      <c r="W390" s="76"/>
      <c r="X390" s="76"/>
      <c r="Y390" s="76"/>
      <c r="Z390" s="76"/>
      <c r="AA390" s="76"/>
      <c r="AB390" s="76"/>
      <c r="AC390" s="76"/>
      <c r="AD390" s="67"/>
      <c r="AE390" s="67"/>
      <c r="AF390" s="67"/>
      <c r="AG390" s="67"/>
      <c r="AH390" s="67"/>
      <c r="AI390" s="67"/>
      <c r="AJ390" s="67"/>
      <c r="AK390" s="67"/>
      <c r="AL390" s="67"/>
      <c r="AM390" s="67"/>
      <c r="AN390" s="67"/>
      <c r="AO390" s="67"/>
      <c r="AP390" s="67"/>
      <c r="AQ390" s="67"/>
      <c r="AR390" s="67"/>
      <c r="AS390" s="67"/>
      <c r="AT390" s="67"/>
      <c r="AU390" s="67"/>
      <c r="AV390" s="60"/>
    </row>
    <row r="391" spans="1:48">
      <c r="A391" s="76"/>
      <c r="B391" s="76"/>
      <c r="C391" s="76"/>
      <c r="D391" s="76"/>
      <c r="E391" s="76"/>
      <c r="F391" s="76"/>
      <c r="G391" s="76"/>
      <c r="H391" s="76"/>
      <c r="I391" s="76"/>
      <c r="J391" s="76"/>
      <c r="K391" s="76"/>
      <c r="L391" s="76"/>
      <c r="M391" s="76"/>
      <c r="N391" s="76"/>
      <c r="O391" s="76"/>
      <c r="P391" s="76"/>
      <c r="Q391" s="76"/>
      <c r="R391" s="76"/>
      <c r="S391" s="76"/>
      <c r="T391" s="76"/>
      <c r="U391" s="76"/>
      <c r="V391" s="76"/>
      <c r="W391" s="76"/>
      <c r="X391" s="76"/>
      <c r="Y391" s="76"/>
      <c r="Z391" s="76"/>
      <c r="AA391" s="76"/>
      <c r="AB391" s="76"/>
      <c r="AC391" s="76"/>
      <c r="AD391" s="67"/>
      <c r="AE391" s="67"/>
      <c r="AF391" s="67"/>
      <c r="AG391" s="67"/>
      <c r="AH391" s="67"/>
      <c r="AI391" s="67"/>
      <c r="AJ391" s="67"/>
      <c r="AK391" s="67"/>
      <c r="AL391" s="67"/>
      <c r="AM391" s="67"/>
      <c r="AN391" s="67"/>
      <c r="AO391" s="67"/>
      <c r="AP391" s="67"/>
      <c r="AQ391" s="67"/>
      <c r="AR391" s="67"/>
      <c r="AS391" s="67"/>
      <c r="AT391" s="67"/>
      <c r="AU391" s="67"/>
      <c r="AV391" s="60"/>
    </row>
    <row r="392" spans="1:48">
      <c r="A392" s="76"/>
      <c r="B392" s="76"/>
      <c r="C392" s="76"/>
      <c r="D392" s="76"/>
      <c r="E392" s="76"/>
      <c r="F392" s="76"/>
      <c r="G392" s="76"/>
      <c r="H392" s="76"/>
      <c r="I392" s="76"/>
      <c r="J392" s="76"/>
      <c r="K392" s="76"/>
      <c r="L392" s="76"/>
      <c r="M392" s="76"/>
      <c r="N392" s="76"/>
      <c r="O392" s="76"/>
      <c r="P392" s="76"/>
      <c r="Q392" s="76"/>
      <c r="R392" s="76"/>
      <c r="S392" s="76"/>
      <c r="T392" s="76"/>
      <c r="U392" s="76"/>
      <c r="V392" s="76"/>
      <c r="W392" s="76"/>
      <c r="X392" s="76"/>
      <c r="Y392" s="76"/>
      <c r="Z392" s="76"/>
      <c r="AA392" s="76"/>
      <c r="AB392" s="76"/>
      <c r="AC392" s="76"/>
      <c r="AD392" s="67"/>
      <c r="AE392" s="67"/>
      <c r="AF392" s="67"/>
      <c r="AG392" s="67"/>
      <c r="AH392" s="67"/>
      <c r="AI392" s="67"/>
      <c r="AJ392" s="67"/>
      <c r="AK392" s="67"/>
      <c r="AL392" s="67"/>
      <c r="AM392" s="67"/>
      <c r="AN392" s="67"/>
      <c r="AO392" s="67"/>
      <c r="AP392" s="67"/>
      <c r="AQ392" s="67"/>
      <c r="AR392" s="67"/>
      <c r="AS392" s="67"/>
      <c r="AT392" s="67"/>
      <c r="AU392" s="67"/>
      <c r="AV392" s="60"/>
    </row>
    <row r="393" spans="1:48">
      <c r="A393" s="76"/>
      <c r="B393" s="76"/>
      <c r="C393" s="76"/>
      <c r="D393" s="76"/>
      <c r="E393" s="76"/>
      <c r="F393" s="76"/>
      <c r="G393" s="76"/>
      <c r="H393" s="76"/>
      <c r="I393" s="76"/>
      <c r="J393" s="76"/>
      <c r="K393" s="76"/>
      <c r="L393" s="76"/>
      <c r="M393" s="76"/>
      <c r="N393" s="76"/>
      <c r="O393" s="76"/>
      <c r="P393" s="76"/>
      <c r="Q393" s="76"/>
      <c r="R393" s="76"/>
      <c r="S393" s="76"/>
      <c r="T393" s="76"/>
      <c r="U393" s="76"/>
      <c r="V393" s="76"/>
      <c r="W393" s="76"/>
      <c r="X393" s="76"/>
      <c r="Y393" s="76"/>
      <c r="Z393" s="76"/>
      <c r="AA393" s="76"/>
      <c r="AB393" s="76"/>
      <c r="AC393" s="76"/>
      <c r="AD393" s="67"/>
      <c r="AE393" s="67"/>
      <c r="AF393" s="67"/>
      <c r="AG393" s="67"/>
      <c r="AH393" s="67"/>
      <c r="AI393" s="67"/>
      <c r="AJ393" s="67"/>
      <c r="AK393" s="67"/>
      <c r="AL393" s="67"/>
      <c r="AM393" s="67"/>
      <c r="AN393" s="67"/>
      <c r="AO393" s="67"/>
      <c r="AP393" s="67"/>
      <c r="AQ393" s="67"/>
      <c r="AR393" s="67"/>
      <c r="AS393" s="67"/>
      <c r="AT393" s="67"/>
      <c r="AU393" s="67"/>
      <c r="AV393" s="60"/>
    </row>
    <row r="394" spans="1:48">
      <c r="A394" s="76"/>
      <c r="B394" s="76"/>
      <c r="C394" s="76"/>
      <c r="D394" s="76"/>
      <c r="E394" s="76"/>
      <c r="F394" s="76"/>
      <c r="G394" s="76"/>
      <c r="H394" s="76"/>
      <c r="I394" s="76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  <c r="V394" s="76"/>
      <c r="W394" s="76"/>
      <c r="X394" s="76"/>
      <c r="Y394" s="76"/>
      <c r="Z394" s="76"/>
      <c r="AA394" s="76"/>
      <c r="AB394" s="76"/>
      <c r="AC394" s="76"/>
      <c r="AD394" s="67"/>
      <c r="AE394" s="67"/>
      <c r="AF394" s="67"/>
      <c r="AG394" s="67"/>
      <c r="AH394" s="67"/>
      <c r="AI394" s="67"/>
      <c r="AJ394" s="67"/>
      <c r="AK394" s="67"/>
      <c r="AL394" s="67"/>
      <c r="AM394" s="67"/>
      <c r="AN394" s="67"/>
      <c r="AO394" s="67"/>
      <c r="AP394" s="67"/>
      <c r="AQ394" s="67"/>
      <c r="AR394" s="67"/>
      <c r="AS394" s="67"/>
      <c r="AT394" s="67"/>
      <c r="AU394" s="67"/>
      <c r="AV394" s="60"/>
    </row>
    <row r="395" spans="1:48">
      <c r="A395" s="76"/>
      <c r="B395" s="76"/>
      <c r="C395" s="76"/>
      <c r="D395" s="76"/>
      <c r="E395" s="76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  <c r="Q395" s="76"/>
      <c r="R395" s="76"/>
      <c r="S395" s="76"/>
      <c r="T395" s="76"/>
      <c r="U395" s="76"/>
      <c r="V395" s="76"/>
      <c r="W395" s="76"/>
      <c r="X395" s="76"/>
      <c r="Y395" s="76"/>
      <c r="Z395" s="76"/>
      <c r="AA395" s="76"/>
      <c r="AB395" s="76"/>
      <c r="AC395" s="76"/>
      <c r="AD395" s="67"/>
      <c r="AE395" s="67"/>
      <c r="AF395" s="67"/>
      <c r="AG395" s="67"/>
      <c r="AH395" s="67"/>
      <c r="AI395" s="67"/>
      <c r="AJ395" s="67"/>
      <c r="AK395" s="67"/>
      <c r="AL395" s="67"/>
      <c r="AM395" s="67"/>
      <c r="AN395" s="67"/>
      <c r="AO395" s="67"/>
      <c r="AP395" s="67"/>
      <c r="AQ395" s="67"/>
      <c r="AR395" s="67"/>
      <c r="AS395" s="67"/>
      <c r="AT395" s="67"/>
      <c r="AU395" s="67"/>
      <c r="AV395" s="60"/>
    </row>
    <row r="396" spans="1:48">
      <c r="A396" s="76"/>
      <c r="B396" s="76"/>
      <c r="C396" s="76"/>
      <c r="D396" s="76"/>
      <c r="E396" s="76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  <c r="Q396" s="76"/>
      <c r="R396" s="76"/>
      <c r="S396" s="76"/>
      <c r="T396" s="76"/>
      <c r="U396" s="76"/>
      <c r="V396" s="76"/>
      <c r="W396" s="76"/>
      <c r="X396" s="76"/>
      <c r="Y396" s="76"/>
      <c r="Z396" s="76"/>
      <c r="AA396" s="76"/>
      <c r="AB396" s="76"/>
      <c r="AC396" s="76"/>
      <c r="AD396" s="67"/>
      <c r="AE396" s="67"/>
      <c r="AF396" s="67"/>
      <c r="AG396" s="67"/>
      <c r="AH396" s="67"/>
      <c r="AI396" s="67"/>
      <c r="AJ396" s="67"/>
      <c r="AK396" s="67"/>
      <c r="AL396" s="67"/>
      <c r="AM396" s="67"/>
      <c r="AN396" s="67"/>
      <c r="AO396" s="67"/>
      <c r="AP396" s="67"/>
      <c r="AQ396" s="67"/>
      <c r="AR396" s="67"/>
      <c r="AS396" s="67"/>
      <c r="AT396" s="67"/>
      <c r="AU396" s="67"/>
      <c r="AV396" s="60"/>
    </row>
    <row r="397" spans="1:48">
      <c r="A397" s="76"/>
      <c r="B397" s="76"/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  <c r="Q397" s="76"/>
      <c r="R397" s="76"/>
      <c r="S397" s="76"/>
      <c r="T397" s="76"/>
      <c r="U397" s="76"/>
      <c r="V397" s="76"/>
      <c r="W397" s="76"/>
      <c r="X397" s="76"/>
      <c r="Y397" s="76"/>
      <c r="Z397" s="76"/>
      <c r="AA397" s="76"/>
      <c r="AB397" s="76"/>
      <c r="AC397" s="76"/>
      <c r="AD397" s="67"/>
      <c r="AE397" s="67"/>
      <c r="AF397" s="67"/>
      <c r="AG397" s="67"/>
      <c r="AH397" s="67"/>
      <c r="AI397" s="67"/>
      <c r="AJ397" s="67"/>
      <c r="AK397" s="67"/>
      <c r="AL397" s="67"/>
      <c r="AM397" s="67"/>
      <c r="AN397" s="67"/>
      <c r="AO397" s="67"/>
      <c r="AP397" s="67"/>
      <c r="AQ397" s="67"/>
      <c r="AR397" s="67"/>
      <c r="AS397" s="67"/>
      <c r="AT397" s="67"/>
      <c r="AU397" s="67"/>
      <c r="AV397" s="60"/>
    </row>
    <row r="398" spans="1:48">
      <c r="A398" s="76"/>
      <c r="B398" s="76"/>
      <c r="C398" s="76"/>
      <c r="D398" s="76"/>
      <c r="E398" s="76"/>
      <c r="F398" s="76"/>
      <c r="G398" s="76"/>
      <c r="H398" s="76"/>
      <c r="I398" s="76"/>
      <c r="J398" s="76"/>
      <c r="K398" s="76"/>
      <c r="L398" s="76"/>
      <c r="M398" s="76"/>
      <c r="N398" s="76"/>
      <c r="O398" s="76"/>
      <c r="P398" s="76"/>
      <c r="Q398" s="76"/>
      <c r="R398" s="76"/>
      <c r="S398" s="76"/>
      <c r="T398" s="76"/>
      <c r="U398" s="76"/>
      <c r="V398" s="76"/>
      <c r="W398" s="76"/>
      <c r="X398" s="76"/>
      <c r="Y398" s="76"/>
      <c r="Z398" s="76"/>
      <c r="AA398" s="76"/>
      <c r="AB398" s="76"/>
      <c r="AC398" s="76"/>
      <c r="AD398" s="67"/>
      <c r="AE398" s="67"/>
      <c r="AF398" s="67"/>
      <c r="AG398" s="67"/>
      <c r="AH398" s="67"/>
      <c r="AI398" s="67"/>
      <c r="AJ398" s="67"/>
      <c r="AK398" s="67"/>
      <c r="AL398" s="67"/>
      <c r="AM398" s="67"/>
      <c r="AN398" s="67"/>
      <c r="AO398" s="67"/>
      <c r="AP398" s="67"/>
      <c r="AQ398" s="67"/>
      <c r="AR398" s="67"/>
      <c r="AS398" s="67"/>
      <c r="AT398" s="67"/>
      <c r="AU398" s="67"/>
      <c r="AV398" s="60"/>
    </row>
    <row r="399" spans="1:48">
      <c r="A399" s="76"/>
      <c r="B399" s="76"/>
      <c r="C399" s="76"/>
      <c r="D399" s="76"/>
      <c r="E399" s="76"/>
      <c r="F399" s="76"/>
      <c r="G399" s="76"/>
      <c r="H399" s="76"/>
      <c r="I399" s="76"/>
      <c r="J399" s="76"/>
      <c r="K399" s="76"/>
      <c r="L399" s="76"/>
      <c r="M399" s="76"/>
      <c r="N399" s="76"/>
      <c r="O399" s="76"/>
      <c r="P399" s="76"/>
      <c r="Q399" s="76"/>
      <c r="R399" s="76"/>
      <c r="S399" s="76"/>
      <c r="T399" s="76"/>
      <c r="U399" s="76"/>
      <c r="V399" s="76"/>
      <c r="W399" s="76"/>
      <c r="X399" s="76"/>
      <c r="Y399" s="76"/>
      <c r="Z399" s="76"/>
      <c r="AA399" s="76"/>
      <c r="AB399" s="76"/>
      <c r="AC399" s="76"/>
      <c r="AD399" s="67"/>
      <c r="AE399" s="67"/>
      <c r="AF399" s="67"/>
      <c r="AG399" s="67"/>
      <c r="AH399" s="67"/>
      <c r="AI399" s="67"/>
      <c r="AJ399" s="67"/>
      <c r="AK399" s="67"/>
      <c r="AL399" s="67"/>
      <c r="AM399" s="67"/>
      <c r="AN399" s="67"/>
      <c r="AO399" s="67"/>
      <c r="AP399" s="67"/>
      <c r="AQ399" s="67"/>
      <c r="AR399" s="67"/>
      <c r="AS399" s="67"/>
      <c r="AT399" s="67"/>
      <c r="AU399" s="67"/>
      <c r="AV399" s="60"/>
    </row>
    <row r="400" spans="1:48">
      <c r="A400" s="76"/>
      <c r="B400" s="76"/>
      <c r="C400" s="76"/>
      <c r="D400" s="76"/>
      <c r="E400" s="76"/>
      <c r="F400" s="76"/>
      <c r="G400" s="76"/>
      <c r="H400" s="76"/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76"/>
      <c r="U400" s="76"/>
      <c r="V400" s="76"/>
      <c r="W400" s="76"/>
      <c r="X400" s="76"/>
      <c r="Y400" s="76"/>
      <c r="Z400" s="76"/>
      <c r="AA400" s="76"/>
      <c r="AB400" s="76"/>
      <c r="AC400" s="76"/>
      <c r="AD400" s="67"/>
      <c r="AE400" s="67"/>
      <c r="AF400" s="67"/>
      <c r="AG400" s="67"/>
      <c r="AH400" s="67"/>
      <c r="AI400" s="67"/>
      <c r="AJ400" s="67"/>
      <c r="AK400" s="67"/>
      <c r="AL400" s="67"/>
      <c r="AM400" s="67"/>
      <c r="AN400" s="67"/>
      <c r="AO400" s="67"/>
      <c r="AP400" s="67"/>
      <c r="AQ400" s="67"/>
      <c r="AR400" s="67"/>
      <c r="AS400" s="67"/>
      <c r="AT400" s="67"/>
      <c r="AU400" s="67"/>
      <c r="AV400" s="60"/>
    </row>
    <row r="401" spans="1:48">
      <c r="A401" s="76"/>
      <c r="B401" s="76"/>
      <c r="C401" s="76"/>
      <c r="D401" s="76"/>
      <c r="E401" s="76"/>
      <c r="F401" s="76"/>
      <c r="G401" s="76"/>
      <c r="H401" s="76"/>
      <c r="I401" s="76"/>
      <c r="J401" s="76"/>
      <c r="K401" s="76"/>
      <c r="L401" s="76"/>
      <c r="M401" s="76"/>
      <c r="N401" s="76"/>
      <c r="O401" s="76"/>
      <c r="P401" s="76"/>
      <c r="Q401" s="76"/>
      <c r="R401" s="76"/>
      <c r="S401" s="76"/>
      <c r="T401" s="76"/>
      <c r="U401" s="76"/>
      <c r="V401" s="76"/>
      <c r="W401" s="76"/>
      <c r="X401" s="76"/>
      <c r="Y401" s="76"/>
      <c r="Z401" s="76"/>
      <c r="AA401" s="76"/>
      <c r="AB401" s="76"/>
      <c r="AC401" s="76"/>
      <c r="AD401" s="67"/>
      <c r="AE401" s="67"/>
      <c r="AF401" s="67"/>
      <c r="AG401" s="67"/>
      <c r="AH401" s="67"/>
      <c r="AI401" s="67"/>
      <c r="AJ401" s="67"/>
      <c r="AK401" s="67"/>
      <c r="AL401" s="67"/>
      <c r="AM401" s="67"/>
      <c r="AN401" s="67"/>
      <c r="AO401" s="67"/>
      <c r="AP401" s="67"/>
      <c r="AQ401" s="67"/>
      <c r="AR401" s="67"/>
      <c r="AS401" s="67"/>
      <c r="AT401" s="67"/>
      <c r="AU401" s="67"/>
      <c r="AV401" s="60"/>
    </row>
    <row r="402" spans="1:48">
      <c r="A402" s="76"/>
      <c r="B402" s="76"/>
      <c r="C402" s="76"/>
      <c r="D402" s="76"/>
      <c r="E402" s="76"/>
      <c r="F402" s="76"/>
      <c r="G402" s="76"/>
      <c r="H402" s="76"/>
      <c r="I402" s="76"/>
      <c r="J402" s="76"/>
      <c r="K402" s="76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  <c r="X402" s="76"/>
      <c r="Y402" s="76"/>
      <c r="Z402" s="76"/>
      <c r="AA402" s="76"/>
      <c r="AB402" s="76"/>
      <c r="AC402" s="76"/>
      <c r="AD402" s="67"/>
      <c r="AE402" s="67"/>
      <c r="AF402" s="67"/>
      <c r="AG402" s="67"/>
      <c r="AH402" s="67"/>
      <c r="AI402" s="67"/>
      <c r="AJ402" s="67"/>
      <c r="AK402" s="67"/>
      <c r="AL402" s="67"/>
      <c r="AM402" s="67"/>
      <c r="AN402" s="67"/>
      <c r="AO402" s="67"/>
      <c r="AP402" s="67"/>
      <c r="AQ402" s="67"/>
      <c r="AR402" s="67"/>
      <c r="AS402" s="67"/>
      <c r="AT402" s="67"/>
      <c r="AU402" s="67"/>
      <c r="AV402" s="60"/>
    </row>
    <row r="403" spans="1:48">
      <c r="A403" s="76"/>
      <c r="B403" s="76"/>
      <c r="C403" s="76"/>
      <c r="D403" s="76"/>
      <c r="E403" s="76"/>
      <c r="F403" s="76"/>
      <c r="G403" s="76"/>
      <c r="H403" s="76"/>
      <c r="I403" s="76"/>
      <c r="J403" s="76"/>
      <c r="K403" s="76"/>
      <c r="L403" s="76"/>
      <c r="M403" s="76"/>
      <c r="N403" s="76"/>
      <c r="O403" s="76"/>
      <c r="P403" s="76"/>
      <c r="Q403" s="76"/>
      <c r="R403" s="76"/>
      <c r="S403" s="76"/>
      <c r="T403" s="76"/>
      <c r="U403" s="76"/>
      <c r="V403" s="76"/>
      <c r="W403" s="76"/>
      <c r="X403" s="76"/>
      <c r="Y403" s="76"/>
      <c r="Z403" s="76"/>
      <c r="AA403" s="76"/>
      <c r="AB403" s="76"/>
      <c r="AC403" s="76"/>
      <c r="AD403" s="67"/>
      <c r="AE403" s="67"/>
      <c r="AF403" s="67"/>
      <c r="AG403" s="67"/>
      <c r="AH403" s="67"/>
      <c r="AI403" s="67"/>
      <c r="AJ403" s="67"/>
      <c r="AK403" s="67"/>
      <c r="AL403" s="67"/>
      <c r="AM403" s="67"/>
      <c r="AN403" s="67"/>
      <c r="AO403" s="67"/>
      <c r="AP403" s="67"/>
      <c r="AQ403" s="67"/>
      <c r="AR403" s="67"/>
      <c r="AS403" s="67"/>
      <c r="AT403" s="67"/>
      <c r="AU403" s="67"/>
      <c r="AV403" s="60"/>
    </row>
    <row r="404" spans="1:48">
      <c r="A404" s="76"/>
      <c r="B404" s="76"/>
      <c r="C404" s="76"/>
      <c r="D404" s="76"/>
      <c r="E404" s="76"/>
      <c r="F404" s="76"/>
      <c r="G404" s="76"/>
      <c r="H404" s="76"/>
      <c r="I404" s="76"/>
      <c r="J404" s="76"/>
      <c r="K404" s="76"/>
      <c r="L404" s="76"/>
      <c r="M404" s="76"/>
      <c r="N404" s="76"/>
      <c r="O404" s="76"/>
      <c r="P404" s="76"/>
      <c r="Q404" s="76"/>
      <c r="R404" s="76"/>
      <c r="S404" s="76"/>
      <c r="T404" s="76"/>
      <c r="U404" s="76"/>
      <c r="V404" s="76"/>
      <c r="W404" s="76"/>
      <c r="X404" s="76"/>
      <c r="Y404" s="76"/>
      <c r="Z404" s="76"/>
      <c r="AA404" s="76"/>
      <c r="AB404" s="76"/>
      <c r="AC404" s="76"/>
      <c r="AD404" s="67"/>
      <c r="AE404" s="67"/>
      <c r="AF404" s="67"/>
      <c r="AG404" s="67"/>
      <c r="AH404" s="67"/>
      <c r="AI404" s="67"/>
      <c r="AJ404" s="67"/>
      <c r="AK404" s="67"/>
      <c r="AL404" s="67"/>
      <c r="AM404" s="67"/>
      <c r="AN404" s="67"/>
      <c r="AO404" s="67"/>
      <c r="AP404" s="67"/>
      <c r="AQ404" s="67"/>
      <c r="AR404" s="67"/>
      <c r="AS404" s="67"/>
      <c r="AT404" s="67"/>
      <c r="AU404" s="67"/>
      <c r="AV404" s="60"/>
    </row>
    <row r="405" spans="1:48">
      <c r="A405" s="76"/>
      <c r="B405" s="76"/>
      <c r="C405" s="76"/>
      <c r="D405" s="76"/>
      <c r="E405" s="76"/>
      <c r="F405" s="76"/>
      <c r="G405" s="76"/>
      <c r="H405" s="76"/>
      <c r="I405" s="76"/>
      <c r="J405" s="76"/>
      <c r="K405" s="76"/>
      <c r="L405" s="76"/>
      <c r="M405" s="76"/>
      <c r="N405" s="76"/>
      <c r="O405" s="76"/>
      <c r="P405" s="76"/>
      <c r="Q405" s="76"/>
      <c r="R405" s="76"/>
      <c r="S405" s="76"/>
      <c r="T405" s="76"/>
      <c r="U405" s="76"/>
      <c r="V405" s="76"/>
      <c r="W405" s="76"/>
      <c r="X405" s="76"/>
      <c r="Y405" s="76"/>
      <c r="Z405" s="76"/>
      <c r="AA405" s="76"/>
      <c r="AB405" s="76"/>
      <c r="AC405" s="76"/>
      <c r="AD405" s="67"/>
      <c r="AE405" s="67"/>
      <c r="AF405" s="67"/>
      <c r="AG405" s="67"/>
      <c r="AH405" s="67"/>
      <c r="AI405" s="67"/>
      <c r="AJ405" s="67"/>
      <c r="AK405" s="67"/>
      <c r="AL405" s="67"/>
      <c r="AM405" s="67"/>
      <c r="AN405" s="67"/>
      <c r="AO405" s="67"/>
      <c r="AP405" s="67"/>
      <c r="AQ405" s="67"/>
      <c r="AR405" s="67"/>
      <c r="AS405" s="67"/>
      <c r="AT405" s="67"/>
      <c r="AU405" s="67"/>
      <c r="AV405" s="60"/>
    </row>
    <row r="406" spans="1:48">
      <c r="A406" s="76"/>
      <c r="B406" s="76"/>
      <c r="C406" s="76"/>
      <c r="D406" s="76"/>
      <c r="E406" s="76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  <c r="V406" s="76"/>
      <c r="W406" s="76"/>
      <c r="X406" s="76"/>
      <c r="Y406" s="76"/>
      <c r="Z406" s="76"/>
      <c r="AA406" s="76"/>
      <c r="AB406" s="76"/>
      <c r="AC406" s="76"/>
      <c r="AD406" s="67"/>
      <c r="AE406" s="67"/>
      <c r="AF406" s="67"/>
      <c r="AG406" s="67"/>
      <c r="AH406" s="67"/>
      <c r="AI406" s="67"/>
      <c r="AJ406" s="67"/>
      <c r="AK406" s="67"/>
      <c r="AL406" s="67"/>
      <c r="AM406" s="67"/>
      <c r="AN406" s="67"/>
      <c r="AO406" s="67"/>
      <c r="AP406" s="67"/>
      <c r="AQ406" s="67"/>
      <c r="AR406" s="67"/>
      <c r="AS406" s="67"/>
      <c r="AT406" s="67"/>
      <c r="AU406" s="67"/>
      <c r="AV406" s="60"/>
    </row>
    <row r="407" spans="1:48">
      <c r="A407" s="76"/>
      <c r="B407" s="76"/>
      <c r="C407" s="76"/>
      <c r="D407" s="76"/>
      <c r="E407" s="76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  <c r="Q407" s="76"/>
      <c r="R407" s="76"/>
      <c r="S407" s="76"/>
      <c r="T407" s="76"/>
      <c r="U407" s="76"/>
      <c r="V407" s="76"/>
      <c r="W407" s="76"/>
      <c r="X407" s="76"/>
      <c r="Y407" s="76"/>
      <c r="Z407" s="76"/>
      <c r="AA407" s="76"/>
      <c r="AB407" s="76"/>
      <c r="AC407" s="76"/>
      <c r="AD407" s="67"/>
      <c r="AE407" s="67"/>
      <c r="AF407" s="67"/>
      <c r="AG407" s="67"/>
      <c r="AH407" s="67"/>
      <c r="AI407" s="67"/>
      <c r="AJ407" s="67"/>
      <c r="AK407" s="67"/>
      <c r="AL407" s="67"/>
      <c r="AM407" s="67"/>
      <c r="AN407" s="67"/>
      <c r="AO407" s="67"/>
      <c r="AP407" s="67"/>
      <c r="AQ407" s="67"/>
      <c r="AR407" s="67"/>
      <c r="AS407" s="67"/>
      <c r="AT407" s="67"/>
      <c r="AU407" s="67"/>
      <c r="AV407" s="60"/>
    </row>
    <row r="408" spans="1:48">
      <c r="A408" s="76"/>
      <c r="B408" s="76"/>
      <c r="C408" s="76"/>
      <c r="D408" s="76"/>
      <c r="E408" s="76"/>
      <c r="F408" s="76"/>
      <c r="G408" s="76"/>
      <c r="H408" s="76"/>
      <c r="I408" s="76"/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  <c r="V408" s="76"/>
      <c r="W408" s="76"/>
      <c r="X408" s="76"/>
      <c r="Y408" s="76"/>
      <c r="Z408" s="76"/>
      <c r="AA408" s="76"/>
      <c r="AB408" s="76"/>
      <c r="AC408" s="76"/>
      <c r="AD408" s="67"/>
      <c r="AE408" s="67"/>
      <c r="AF408" s="67"/>
      <c r="AG408" s="67"/>
      <c r="AH408" s="67"/>
      <c r="AI408" s="67"/>
      <c r="AJ408" s="67"/>
      <c r="AK408" s="67"/>
      <c r="AL408" s="67"/>
      <c r="AM408" s="67"/>
      <c r="AN408" s="67"/>
      <c r="AO408" s="67"/>
      <c r="AP408" s="67"/>
      <c r="AQ408" s="67"/>
      <c r="AR408" s="67"/>
      <c r="AS408" s="67"/>
      <c r="AT408" s="67"/>
      <c r="AU408" s="67"/>
      <c r="AV408" s="60"/>
    </row>
    <row r="409" spans="1:48">
      <c r="A409" s="76"/>
      <c r="B409" s="76"/>
      <c r="C409" s="76"/>
      <c r="D409" s="76"/>
      <c r="E409" s="76"/>
      <c r="F409" s="76"/>
      <c r="G409" s="76"/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  <c r="X409" s="76"/>
      <c r="Y409" s="76"/>
      <c r="Z409" s="76"/>
      <c r="AA409" s="76"/>
      <c r="AB409" s="76"/>
      <c r="AC409" s="76"/>
      <c r="AD409" s="67"/>
      <c r="AE409" s="67"/>
      <c r="AF409" s="67"/>
      <c r="AG409" s="67"/>
      <c r="AH409" s="67"/>
      <c r="AI409" s="67"/>
      <c r="AJ409" s="67"/>
      <c r="AK409" s="67"/>
      <c r="AL409" s="67"/>
      <c r="AM409" s="67"/>
      <c r="AN409" s="67"/>
      <c r="AO409" s="67"/>
      <c r="AP409" s="67"/>
      <c r="AQ409" s="67"/>
      <c r="AR409" s="67"/>
      <c r="AS409" s="67"/>
      <c r="AT409" s="67"/>
      <c r="AU409" s="67"/>
      <c r="AV409" s="60"/>
    </row>
    <row r="410" spans="1:48">
      <c r="A410" s="76"/>
      <c r="B410" s="76"/>
      <c r="C410" s="76"/>
      <c r="D410" s="76"/>
      <c r="E410" s="76"/>
      <c r="F410" s="76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  <c r="V410" s="76"/>
      <c r="W410" s="76"/>
      <c r="X410" s="76"/>
      <c r="Y410" s="76"/>
      <c r="Z410" s="76"/>
      <c r="AA410" s="76"/>
      <c r="AB410" s="76"/>
      <c r="AC410" s="76"/>
      <c r="AD410" s="67"/>
      <c r="AE410" s="67"/>
      <c r="AF410" s="67"/>
      <c r="AG410" s="67"/>
      <c r="AH410" s="67"/>
      <c r="AI410" s="67"/>
      <c r="AJ410" s="67"/>
      <c r="AK410" s="67"/>
      <c r="AL410" s="67"/>
      <c r="AM410" s="67"/>
      <c r="AN410" s="67"/>
      <c r="AO410" s="67"/>
      <c r="AP410" s="67"/>
      <c r="AQ410" s="67"/>
      <c r="AR410" s="67"/>
      <c r="AS410" s="67"/>
      <c r="AT410" s="67"/>
      <c r="AU410" s="67"/>
      <c r="AV410" s="60"/>
    </row>
    <row r="411" spans="1:48">
      <c r="A411" s="76"/>
      <c r="B411" s="76"/>
      <c r="C411" s="76"/>
      <c r="D411" s="76"/>
      <c r="E411" s="76"/>
      <c r="F411" s="76"/>
      <c r="G411" s="76"/>
      <c r="H411" s="76"/>
      <c r="I411" s="76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  <c r="V411" s="76"/>
      <c r="W411" s="76"/>
      <c r="X411" s="76"/>
      <c r="Y411" s="76"/>
      <c r="Z411" s="76"/>
      <c r="AA411" s="76"/>
      <c r="AB411" s="76"/>
      <c r="AC411" s="76"/>
      <c r="AD411" s="67"/>
      <c r="AE411" s="67"/>
      <c r="AF411" s="67"/>
      <c r="AG411" s="67"/>
      <c r="AH411" s="67"/>
      <c r="AI411" s="67"/>
      <c r="AJ411" s="67"/>
      <c r="AK411" s="67"/>
      <c r="AL411" s="67"/>
      <c r="AM411" s="67"/>
      <c r="AN411" s="67"/>
      <c r="AO411" s="67"/>
      <c r="AP411" s="67"/>
      <c r="AQ411" s="67"/>
      <c r="AR411" s="67"/>
      <c r="AS411" s="67"/>
      <c r="AT411" s="67"/>
      <c r="AU411" s="67"/>
      <c r="AV411" s="60"/>
    </row>
    <row r="412" spans="1:48">
      <c r="A412" s="76"/>
      <c r="B412" s="76"/>
      <c r="C412" s="76"/>
      <c r="D412" s="76"/>
      <c r="E412" s="76"/>
      <c r="F412" s="76"/>
      <c r="G412" s="76"/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  <c r="W412" s="76"/>
      <c r="X412" s="76"/>
      <c r="Y412" s="76"/>
      <c r="Z412" s="76"/>
      <c r="AA412" s="76"/>
      <c r="AB412" s="76"/>
      <c r="AC412" s="76"/>
      <c r="AD412" s="67"/>
      <c r="AE412" s="67"/>
      <c r="AF412" s="67"/>
      <c r="AG412" s="67"/>
      <c r="AH412" s="67"/>
      <c r="AI412" s="67"/>
      <c r="AJ412" s="67"/>
      <c r="AK412" s="67"/>
      <c r="AL412" s="67"/>
      <c r="AM412" s="67"/>
      <c r="AN412" s="67"/>
      <c r="AO412" s="67"/>
      <c r="AP412" s="67"/>
      <c r="AQ412" s="67"/>
      <c r="AR412" s="67"/>
      <c r="AS412" s="67"/>
      <c r="AT412" s="67"/>
      <c r="AU412" s="67"/>
      <c r="AV412" s="60"/>
    </row>
    <row r="413" spans="1:48">
      <c r="A413" s="76"/>
      <c r="B413" s="76"/>
      <c r="C413" s="76"/>
      <c r="D413" s="76"/>
      <c r="E413" s="76"/>
      <c r="F413" s="76"/>
      <c r="G413" s="76"/>
      <c r="H413" s="76"/>
      <c r="I413" s="76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  <c r="V413" s="76"/>
      <c r="W413" s="76"/>
      <c r="X413" s="76"/>
      <c r="Y413" s="76"/>
      <c r="Z413" s="76"/>
      <c r="AA413" s="76"/>
      <c r="AB413" s="76"/>
      <c r="AC413" s="76"/>
      <c r="AD413" s="67"/>
      <c r="AE413" s="67"/>
      <c r="AF413" s="67"/>
      <c r="AG413" s="67"/>
      <c r="AH413" s="67"/>
      <c r="AI413" s="67"/>
      <c r="AJ413" s="67"/>
      <c r="AK413" s="67"/>
      <c r="AL413" s="67"/>
      <c r="AM413" s="67"/>
      <c r="AN413" s="67"/>
      <c r="AO413" s="67"/>
      <c r="AP413" s="67"/>
      <c r="AQ413" s="67"/>
      <c r="AR413" s="67"/>
      <c r="AS413" s="67"/>
      <c r="AT413" s="67"/>
      <c r="AU413" s="67"/>
      <c r="AV413" s="60"/>
    </row>
    <row r="414" spans="1:48">
      <c r="A414" s="76"/>
      <c r="B414" s="76"/>
      <c r="C414" s="76"/>
      <c r="D414" s="76"/>
      <c r="E414" s="76"/>
      <c r="F414" s="76"/>
      <c r="G414" s="76"/>
      <c r="H414" s="76"/>
      <c r="I414" s="76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  <c r="V414" s="76"/>
      <c r="W414" s="76"/>
      <c r="X414" s="76"/>
      <c r="Y414" s="76"/>
      <c r="Z414" s="76"/>
      <c r="AA414" s="76"/>
      <c r="AB414" s="76"/>
      <c r="AC414" s="76"/>
      <c r="AD414" s="67"/>
      <c r="AE414" s="67"/>
      <c r="AF414" s="67"/>
      <c r="AG414" s="67"/>
      <c r="AH414" s="67"/>
      <c r="AI414" s="67"/>
      <c r="AJ414" s="67"/>
      <c r="AK414" s="67"/>
      <c r="AL414" s="67"/>
      <c r="AM414" s="67"/>
      <c r="AN414" s="67"/>
      <c r="AO414" s="67"/>
      <c r="AP414" s="67"/>
      <c r="AQ414" s="67"/>
      <c r="AR414" s="67"/>
      <c r="AS414" s="67"/>
      <c r="AT414" s="67"/>
      <c r="AU414" s="67"/>
      <c r="AV414" s="60"/>
    </row>
    <row r="415" spans="1:48">
      <c r="A415" s="76"/>
      <c r="B415" s="76"/>
      <c r="C415" s="76"/>
      <c r="D415" s="76"/>
      <c r="E415" s="76"/>
      <c r="F415" s="76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  <c r="W415" s="76"/>
      <c r="X415" s="76"/>
      <c r="Y415" s="76"/>
      <c r="Z415" s="76"/>
      <c r="AA415" s="76"/>
      <c r="AB415" s="76"/>
      <c r="AC415" s="76"/>
      <c r="AD415" s="67"/>
      <c r="AE415" s="67"/>
      <c r="AF415" s="67"/>
      <c r="AG415" s="67"/>
      <c r="AH415" s="67"/>
      <c r="AI415" s="67"/>
      <c r="AJ415" s="67"/>
      <c r="AK415" s="67"/>
      <c r="AL415" s="67"/>
      <c r="AM415" s="67"/>
      <c r="AN415" s="67"/>
      <c r="AO415" s="67"/>
      <c r="AP415" s="67"/>
      <c r="AQ415" s="67"/>
      <c r="AR415" s="67"/>
      <c r="AS415" s="67"/>
      <c r="AT415" s="67"/>
      <c r="AU415" s="67"/>
      <c r="AV415" s="60"/>
    </row>
    <row r="416" spans="1:48">
      <c r="A416" s="76"/>
      <c r="B416" s="76"/>
      <c r="C416" s="76"/>
      <c r="D416" s="76"/>
      <c r="E416" s="76"/>
      <c r="F416" s="76"/>
      <c r="G416" s="76"/>
      <c r="H416" s="76"/>
      <c r="I416" s="76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  <c r="V416" s="76"/>
      <c r="W416" s="76"/>
      <c r="X416" s="76"/>
      <c r="Y416" s="76"/>
      <c r="Z416" s="76"/>
      <c r="AA416" s="76"/>
      <c r="AB416" s="76"/>
      <c r="AC416" s="76"/>
      <c r="AD416" s="67"/>
      <c r="AE416" s="67"/>
      <c r="AF416" s="67"/>
      <c r="AG416" s="67"/>
      <c r="AH416" s="67"/>
      <c r="AI416" s="67"/>
      <c r="AJ416" s="67"/>
      <c r="AK416" s="67"/>
      <c r="AL416" s="67"/>
      <c r="AM416" s="67"/>
      <c r="AN416" s="67"/>
      <c r="AO416" s="67"/>
      <c r="AP416" s="67"/>
      <c r="AQ416" s="67"/>
      <c r="AR416" s="67"/>
      <c r="AS416" s="67"/>
      <c r="AT416" s="67"/>
      <c r="AU416" s="67"/>
      <c r="AV416" s="60"/>
    </row>
    <row r="417" spans="1:48">
      <c r="A417" s="76"/>
      <c r="B417" s="76"/>
      <c r="C417" s="76"/>
      <c r="D417" s="76"/>
      <c r="E417" s="76"/>
      <c r="F417" s="76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  <c r="X417" s="76"/>
      <c r="Y417" s="76"/>
      <c r="Z417" s="76"/>
      <c r="AA417" s="76"/>
      <c r="AB417" s="76"/>
      <c r="AC417" s="76"/>
      <c r="AD417" s="67"/>
      <c r="AE417" s="67"/>
      <c r="AF417" s="67"/>
      <c r="AG417" s="67"/>
      <c r="AH417" s="67"/>
      <c r="AI417" s="67"/>
      <c r="AJ417" s="67"/>
      <c r="AK417" s="67"/>
      <c r="AL417" s="67"/>
      <c r="AM417" s="67"/>
      <c r="AN417" s="67"/>
      <c r="AO417" s="67"/>
      <c r="AP417" s="67"/>
      <c r="AQ417" s="67"/>
      <c r="AR417" s="67"/>
      <c r="AS417" s="67"/>
      <c r="AT417" s="67"/>
      <c r="AU417" s="67"/>
      <c r="AV417" s="60"/>
    </row>
    <row r="418" spans="1:48">
      <c r="A418" s="76"/>
      <c r="B418" s="76"/>
      <c r="C418" s="76"/>
      <c r="D418" s="76"/>
      <c r="E418" s="76"/>
      <c r="F418" s="76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  <c r="X418" s="76"/>
      <c r="Y418" s="76"/>
      <c r="Z418" s="76"/>
      <c r="AA418" s="76"/>
      <c r="AB418" s="76"/>
      <c r="AC418" s="76"/>
      <c r="AD418" s="67"/>
      <c r="AE418" s="67"/>
      <c r="AF418" s="67"/>
      <c r="AG418" s="67"/>
      <c r="AH418" s="67"/>
      <c r="AI418" s="67"/>
      <c r="AJ418" s="67"/>
      <c r="AK418" s="67"/>
      <c r="AL418" s="67"/>
      <c r="AM418" s="67"/>
      <c r="AN418" s="67"/>
      <c r="AO418" s="67"/>
      <c r="AP418" s="67"/>
      <c r="AQ418" s="67"/>
      <c r="AR418" s="67"/>
      <c r="AS418" s="67"/>
      <c r="AT418" s="67"/>
      <c r="AU418" s="67"/>
      <c r="AV418" s="60"/>
    </row>
    <row r="419" spans="1:48">
      <c r="A419" s="76"/>
      <c r="B419" s="76"/>
      <c r="C419" s="76"/>
      <c r="D419" s="76"/>
      <c r="E419" s="76"/>
      <c r="F419" s="76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6"/>
      <c r="Y419" s="76"/>
      <c r="Z419" s="76"/>
      <c r="AA419" s="76"/>
      <c r="AB419" s="76"/>
      <c r="AC419" s="76"/>
      <c r="AD419" s="67"/>
      <c r="AE419" s="67"/>
      <c r="AF419" s="67"/>
      <c r="AG419" s="67"/>
      <c r="AH419" s="67"/>
      <c r="AI419" s="67"/>
      <c r="AJ419" s="67"/>
      <c r="AK419" s="67"/>
      <c r="AL419" s="67"/>
      <c r="AM419" s="67"/>
      <c r="AN419" s="67"/>
      <c r="AO419" s="67"/>
      <c r="AP419" s="67"/>
      <c r="AQ419" s="67"/>
      <c r="AR419" s="67"/>
      <c r="AS419" s="67"/>
      <c r="AT419" s="67"/>
      <c r="AU419" s="67"/>
      <c r="AV419" s="60"/>
    </row>
    <row r="420" spans="1:48">
      <c r="A420" s="76"/>
      <c r="B420" s="76"/>
      <c r="C420" s="76"/>
      <c r="D420" s="76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  <c r="W420" s="76"/>
      <c r="X420" s="76"/>
      <c r="Y420" s="76"/>
      <c r="Z420" s="76"/>
      <c r="AA420" s="76"/>
      <c r="AB420" s="76"/>
      <c r="AC420" s="76"/>
      <c r="AD420" s="67"/>
      <c r="AE420" s="67"/>
      <c r="AF420" s="67"/>
      <c r="AG420" s="67"/>
      <c r="AH420" s="67"/>
      <c r="AI420" s="67"/>
      <c r="AJ420" s="67"/>
      <c r="AK420" s="67"/>
      <c r="AL420" s="67"/>
      <c r="AM420" s="67"/>
      <c r="AN420" s="67"/>
      <c r="AO420" s="67"/>
      <c r="AP420" s="67"/>
      <c r="AQ420" s="67"/>
      <c r="AR420" s="67"/>
      <c r="AS420" s="67"/>
      <c r="AT420" s="67"/>
      <c r="AU420" s="67"/>
      <c r="AV420" s="60"/>
    </row>
    <row r="421" spans="1:48">
      <c r="A421" s="76"/>
      <c r="B421" s="76"/>
      <c r="C421" s="76"/>
      <c r="D421" s="76"/>
      <c r="E421" s="76"/>
      <c r="F421" s="76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  <c r="W421" s="76"/>
      <c r="X421" s="76"/>
      <c r="Y421" s="76"/>
      <c r="Z421" s="76"/>
      <c r="AA421" s="76"/>
      <c r="AB421" s="76"/>
      <c r="AC421" s="76"/>
      <c r="AD421" s="67"/>
      <c r="AE421" s="67"/>
      <c r="AF421" s="67"/>
      <c r="AG421" s="67"/>
      <c r="AH421" s="67"/>
      <c r="AI421" s="67"/>
      <c r="AJ421" s="67"/>
      <c r="AK421" s="67"/>
      <c r="AL421" s="67"/>
      <c r="AM421" s="67"/>
      <c r="AN421" s="67"/>
      <c r="AO421" s="67"/>
      <c r="AP421" s="67"/>
      <c r="AQ421" s="67"/>
      <c r="AR421" s="67"/>
      <c r="AS421" s="67"/>
      <c r="AT421" s="67"/>
      <c r="AU421" s="67"/>
      <c r="AV421" s="60"/>
    </row>
    <row r="422" spans="1:48">
      <c r="A422" s="76"/>
      <c r="B422" s="76"/>
      <c r="C422" s="76"/>
      <c r="D422" s="76"/>
      <c r="E422" s="76"/>
      <c r="F422" s="76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  <c r="W422" s="76"/>
      <c r="X422" s="76"/>
      <c r="Y422" s="76"/>
      <c r="Z422" s="76"/>
      <c r="AA422" s="76"/>
      <c r="AB422" s="76"/>
      <c r="AC422" s="76"/>
      <c r="AD422" s="67"/>
      <c r="AE422" s="67"/>
      <c r="AF422" s="67"/>
      <c r="AG422" s="67"/>
      <c r="AH422" s="67"/>
      <c r="AI422" s="67"/>
      <c r="AJ422" s="67"/>
      <c r="AK422" s="67"/>
      <c r="AL422" s="67"/>
      <c r="AM422" s="67"/>
      <c r="AN422" s="67"/>
      <c r="AO422" s="67"/>
      <c r="AP422" s="67"/>
      <c r="AQ422" s="67"/>
      <c r="AR422" s="67"/>
      <c r="AS422" s="67"/>
      <c r="AT422" s="67"/>
      <c r="AU422" s="67"/>
      <c r="AV422" s="60"/>
    </row>
    <row r="423" spans="1:48">
      <c r="A423" s="76"/>
      <c r="B423" s="76"/>
      <c r="C423" s="76"/>
      <c r="D423" s="76"/>
      <c r="E423" s="76"/>
      <c r="F423" s="76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  <c r="X423" s="76"/>
      <c r="Y423" s="76"/>
      <c r="Z423" s="76"/>
      <c r="AA423" s="76"/>
      <c r="AB423" s="76"/>
      <c r="AC423" s="76"/>
      <c r="AD423" s="67"/>
      <c r="AE423" s="67"/>
      <c r="AF423" s="67"/>
      <c r="AG423" s="67"/>
      <c r="AH423" s="67"/>
      <c r="AI423" s="67"/>
      <c r="AJ423" s="67"/>
      <c r="AK423" s="67"/>
      <c r="AL423" s="67"/>
      <c r="AM423" s="67"/>
      <c r="AN423" s="67"/>
      <c r="AO423" s="67"/>
      <c r="AP423" s="67"/>
      <c r="AQ423" s="67"/>
      <c r="AR423" s="67"/>
      <c r="AS423" s="67"/>
      <c r="AT423" s="67"/>
      <c r="AU423" s="67"/>
      <c r="AV423" s="60"/>
    </row>
    <row r="424" spans="1:48">
      <c r="A424" s="76"/>
      <c r="B424" s="76"/>
      <c r="C424" s="76"/>
      <c r="D424" s="76"/>
      <c r="E424" s="76"/>
      <c r="F424" s="76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  <c r="Z424" s="76"/>
      <c r="AA424" s="76"/>
      <c r="AB424" s="76"/>
      <c r="AC424" s="76"/>
      <c r="AD424" s="67"/>
      <c r="AE424" s="67"/>
      <c r="AF424" s="67"/>
      <c r="AG424" s="67"/>
      <c r="AH424" s="67"/>
      <c r="AI424" s="67"/>
      <c r="AJ424" s="67"/>
      <c r="AK424" s="67"/>
      <c r="AL424" s="67"/>
      <c r="AM424" s="67"/>
      <c r="AN424" s="67"/>
      <c r="AO424" s="67"/>
      <c r="AP424" s="67"/>
      <c r="AQ424" s="67"/>
      <c r="AR424" s="67"/>
      <c r="AS424" s="67"/>
      <c r="AT424" s="67"/>
      <c r="AU424" s="67"/>
      <c r="AV424" s="60"/>
    </row>
    <row r="425" spans="1:48">
      <c r="A425" s="76"/>
      <c r="B425" s="76"/>
      <c r="C425" s="76"/>
      <c r="D425" s="76"/>
      <c r="E425" s="76"/>
      <c r="F425" s="76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  <c r="W425" s="76"/>
      <c r="X425" s="76"/>
      <c r="Y425" s="76"/>
      <c r="Z425" s="76"/>
      <c r="AA425" s="76"/>
      <c r="AB425" s="76"/>
      <c r="AC425" s="76"/>
      <c r="AD425" s="67"/>
      <c r="AE425" s="67"/>
      <c r="AF425" s="67"/>
      <c r="AG425" s="67"/>
      <c r="AH425" s="67"/>
      <c r="AI425" s="67"/>
      <c r="AJ425" s="67"/>
      <c r="AK425" s="67"/>
      <c r="AL425" s="67"/>
      <c r="AM425" s="67"/>
      <c r="AN425" s="67"/>
      <c r="AO425" s="67"/>
      <c r="AP425" s="67"/>
      <c r="AQ425" s="67"/>
      <c r="AR425" s="67"/>
      <c r="AS425" s="67"/>
      <c r="AT425" s="67"/>
      <c r="AU425" s="67"/>
      <c r="AV425" s="60"/>
    </row>
    <row r="426" spans="1:48">
      <c r="A426" s="76"/>
      <c r="B426" s="76"/>
      <c r="C426" s="76"/>
      <c r="D426" s="76"/>
      <c r="E426" s="76"/>
      <c r="F426" s="76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  <c r="W426" s="76"/>
      <c r="X426" s="76"/>
      <c r="Y426" s="76"/>
      <c r="Z426" s="76"/>
      <c r="AA426" s="76"/>
      <c r="AB426" s="76"/>
      <c r="AC426" s="76"/>
      <c r="AD426" s="67"/>
      <c r="AE426" s="67"/>
      <c r="AF426" s="67"/>
      <c r="AG426" s="67"/>
      <c r="AH426" s="67"/>
      <c r="AI426" s="67"/>
      <c r="AJ426" s="67"/>
      <c r="AK426" s="67"/>
      <c r="AL426" s="67"/>
      <c r="AM426" s="67"/>
      <c r="AN426" s="67"/>
      <c r="AO426" s="67"/>
      <c r="AP426" s="67"/>
      <c r="AQ426" s="67"/>
      <c r="AR426" s="67"/>
      <c r="AS426" s="67"/>
      <c r="AT426" s="67"/>
      <c r="AU426" s="67"/>
      <c r="AV426" s="60"/>
    </row>
    <row r="427" spans="1:48">
      <c r="A427" s="76"/>
      <c r="B427" s="76"/>
      <c r="C427" s="76"/>
      <c r="D427" s="76"/>
      <c r="E427" s="76"/>
      <c r="F427" s="76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  <c r="X427" s="76"/>
      <c r="Y427" s="76"/>
      <c r="Z427" s="76"/>
      <c r="AA427" s="76"/>
      <c r="AB427" s="76"/>
      <c r="AC427" s="76"/>
      <c r="AD427" s="67"/>
      <c r="AE427" s="67"/>
      <c r="AF427" s="67"/>
      <c r="AG427" s="67"/>
      <c r="AH427" s="67"/>
      <c r="AI427" s="67"/>
      <c r="AJ427" s="67"/>
      <c r="AK427" s="67"/>
      <c r="AL427" s="67"/>
      <c r="AM427" s="67"/>
      <c r="AN427" s="67"/>
      <c r="AO427" s="67"/>
      <c r="AP427" s="67"/>
      <c r="AQ427" s="67"/>
      <c r="AR427" s="67"/>
      <c r="AS427" s="67"/>
      <c r="AT427" s="67"/>
      <c r="AU427" s="67"/>
      <c r="AV427" s="60"/>
    </row>
    <row r="428" spans="1:48">
      <c r="A428" s="76"/>
      <c r="B428" s="76"/>
      <c r="C428" s="76"/>
      <c r="D428" s="76"/>
      <c r="E428" s="76"/>
      <c r="F428" s="76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  <c r="W428" s="76"/>
      <c r="X428" s="76"/>
      <c r="Y428" s="76"/>
      <c r="Z428" s="76"/>
      <c r="AA428" s="76"/>
      <c r="AB428" s="76"/>
      <c r="AC428" s="76"/>
      <c r="AD428" s="67"/>
      <c r="AE428" s="67"/>
      <c r="AF428" s="67"/>
      <c r="AG428" s="67"/>
      <c r="AH428" s="67"/>
      <c r="AI428" s="67"/>
      <c r="AJ428" s="67"/>
      <c r="AK428" s="67"/>
      <c r="AL428" s="67"/>
      <c r="AM428" s="67"/>
      <c r="AN428" s="67"/>
      <c r="AO428" s="67"/>
      <c r="AP428" s="67"/>
      <c r="AQ428" s="67"/>
      <c r="AR428" s="67"/>
      <c r="AS428" s="67"/>
      <c r="AT428" s="67"/>
      <c r="AU428" s="67"/>
      <c r="AV428" s="60"/>
    </row>
    <row r="429" spans="1:48">
      <c r="A429" s="76"/>
      <c r="B429" s="76"/>
      <c r="C429" s="76"/>
      <c r="D429" s="76"/>
      <c r="E429" s="76"/>
      <c r="F429" s="76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  <c r="W429" s="76"/>
      <c r="X429" s="76"/>
      <c r="Y429" s="76"/>
      <c r="Z429" s="76"/>
      <c r="AA429" s="76"/>
      <c r="AB429" s="76"/>
      <c r="AC429" s="76"/>
      <c r="AD429" s="67"/>
      <c r="AE429" s="67"/>
      <c r="AF429" s="67"/>
      <c r="AG429" s="67"/>
      <c r="AH429" s="67"/>
      <c r="AI429" s="67"/>
      <c r="AJ429" s="67"/>
      <c r="AK429" s="67"/>
      <c r="AL429" s="67"/>
      <c r="AM429" s="67"/>
      <c r="AN429" s="67"/>
      <c r="AO429" s="67"/>
      <c r="AP429" s="67"/>
      <c r="AQ429" s="67"/>
      <c r="AR429" s="67"/>
      <c r="AS429" s="67"/>
      <c r="AT429" s="67"/>
      <c r="AU429" s="67"/>
      <c r="AV429" s="60"/>
    </row>
    <row r="430" spans="1:48">
      <c r="A430" s="76"/>
      <c r="B430" s="76"/>
      <c r="C430" s="76"/>
      <c r="D430" s="76"/>
      <c r="E430" s="76"/>
      <c r="F430" s="76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  <c r="X430" s="76"/>
      <c r="Y430" s="76"/>
      <c r="Z430" s="76"/>
      <c r="AA430" s="76"/>
      <c r="AB430" s="76"/>
      <c r="AC430" s="76"/>
      <c r="AD430" s="67"/>
      <c r="AE430" s="67"/>
      <c r="AF430" s="67"/>
      <c r="AG430" s="67"/>
      <c r="AH430" s="67"/>
      <c r="AI430" s="67"/>
      <c r="AJ430" s="67"/>
      <c r="AK430" s="67"/>
      <c r="AL430" s="67"/>
      <c r="AM430" s="67"/>
      <c r="AN430" s="67"/>
      <c r="AO430" s="67"/>
      <c r="AP430" s="67"/>
      <c r="AQ430" s="67"/>
      <c r="AR430" s="67"/>
      <c r="AS430" s="67"/>
      <c r="AT430" s="67"/>
      <c r="AU430" s="67"/>
      <c r="AV430" s="60"/>
    </row>
    <row r="431" spans="1:48">
      <c r="A431" s="76"/>
      <c r="B431" s="76"/>
      <c r="C431" s="76"/>
      <c r="D431" s="76"/>
      <c r="E431" s="76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  <c r="X431" s="76"/>
      <c r="Y431" s="76"/>
      <c r="Z431" s="76"/>
      <c r="AA431" s="76"/>
      <c r="AB431" s="76"/>
      <c r="AC431" s="76"/>
      <c r="AD431" s="67"/>
      <c r="AE431" s="67"/>
      <c r="AF431" s="67"/>
      <c r="AG431" s="67"/>
      <c r="AH431" s="67"/>
      <c r="AI431" s="67"/>
      <c r="AJ431" s="67"/>
      <c r="AK431" s="67"/>
      <c r="AL431" s="67"/>
      <c r="AM431" s="67"/>
      <c r="AN431" s="67"/>
      <c r="AO431" s="67"/>
      <c r="AP431" s="67"/>
      <c r="AQ431" s="67"/>
      <c r="AR431" s="67"/>
      <c r="AS431" s="67"/>
      <c r="AT431" s="67"/>
      <c r="AU431" s="67"/>
      <c r="AV431" s="60"/>
    </row>
    <row r="432" spans="1:48">
      <c r="A432" s="76"/>
      <c r="B432" s="76"/>
      <c r="C432" s="76"/>
      <c r="D432" s="76"/>
      <c r="E432" s="76"/>
      <c r="F432" s="76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  <c r="W432" s="76"/>
      <c r="X432" s="76"/>
      <c r="Y432" s="76"/>
      <c r="Z432" s="76"/>
      <c r="AA432" s="76"/>
      <c r="AB432" s="76"/>
      <c r="AC432" s="76"/>
      <c r="AD432" s="67"/>
      <c r="AE432" s="67"/>
      <c r="AF432" s="67"/>
      <c r="AG432" s="67"/>
      <c r="AH432" s="67"/>
      <c r="AI432" s="67"/>
      <c r="AJ432" s="67"/>
      <c r="AK432" s="67"/>
      <c r="AL432" s="67"/>
      <c r="AM432" s="67"/>
      <c r="AN432" s="67"/>
      <c r="AO432" s="67"/>
      <c r="AP432" s="67"/>
      <c r="AQ432" s="67"/>
      <c r="AR432" s="67"/>
      <c r="AS432" s="67"/>
      <c r="AT432" s="67"/>
      <c r="AU432" s="67"/>
      <c r="AV432" s="60"/>
    </row>
    <row r="433" spans="1:48">
      <c r="A433" s="76"/>
      <c r="B433" s="76"/>
      <c r="C433" s="76"/>
      <c r="D433" s="76"/>
      <c r="E433" s="76"/>
      <c r="F433" s="76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  <c r="W433" s="76"/>
      <c r="X433" s="76"/>
      <c r="Y433" s="76"/>
      <c r="Z433" s="76"/>
      <c r="AA433" s="76"/>
      <c r="AB433" s="76"/>
      <c r="AC433" s="76"/>
      <c r="AD433" s="67"/>
      <c r="AE433" s="67"/>
      <c r="AF433" s="67"/>
      <c r="AG433" s="67"/>
      <c r="AH433" s="67"/>
      <c r="AI433" s="67"/>
      <c r="AJ433" s="67"/>
      <c r="AK433" s="67"/>
      <c r="AL433" s="67"/>
      <c r="AM433" s="67"/>
      <c r="AN433" s="67"/>
      <c r="AO433" s="67"/>
      <c r="AP433" s="67"/>
      <c r="AQ433" s="67"/>
      <c r="AR433" s="67"/>
      <c r="AS433" s="67"/>
      <c r="AT433" s="67"/>
      <c r="AU433" s="67"/>
      <c r="AV433" s="60"/>
    </row>
    <row r="434" spans="1:48">
      <c r="A434" s="76"/>
      <c r="B434" s="76"/>
      <c r="C434" s="76"/>
      <c r="D434" s="76"/>
      <c r="E434" s="76"/>
      <c r="F434" s="76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  <c r="X434" s="76"/>
      <c r="Y434" s="76"/>
      <c r="Z434" s="76"/>
      <c r="AA434" s="76"/>
      <c r="AB434" s="76"/>
      <c r="AC434" s="76"/>
      <c r="AD434" s="67"/>
      <c r="AE434" s="67"/>
      <c r="AF434" s="67"/>
      <c r="AG434" s="67"/>
      <c r="AH434" s="67"/>
      <c r="AI434" s="67"/>
      <c r="AJ434" s="67"/>
      <c r="AK434" s="67"/>
      <c r="AL434" s="67"/>
      <c r="AM434" s="67"/>
      <c r="AN434" s="67"/>
      <c r="AO434" s="67"/>
      <c r="AP434" s="67"/>
      <c r="AQ434" s="67"/>
      <c r="AR434" s="67"/>
      <c r="AS434" s="67"/>
      <c r="AT434" s="67"/>
      <c r="AU434" s="67"/>
      <c r="AV434" s="60"/>
    </row>
    <row r="435" spans="1:48">
      <c r="A435" s="76"/>
      <c r="B435" s="76"/>
      <c r="C435" s="76"/>
      <c r="D435" s="76"/>
      <c r="E435" s="76"/>
      <c r="F435" s="76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  <c r="X435" s="76"/>
      <c r="Y435" s="76"/>
      <c r="Z435" s="76"/>
      <c r="AA435" s="76"/>
      <c r="AB435" s="76"/>
      <c r="AC435" s="76"/>
      <c r="AD435" s="67"/>
      <c r="AE435" s="67"/>
      <c r="AF435" s="67"/>
      <c r="AG435" s="67"/>
      <c r="AH435" s="67"/>
      <c r="AI435" s="67"/>
      <c r="AJ435" s="67"/>
      <c r="AK435" s="67"/>
      <c r="AL435" s="67"/>
      <c r="AM435" s="67"/>
      <c r="AN435" s="67"/>
      <c r="AO435" s="67"/>
      <c r="AP435" s="67"/>
      <c r="AQ435" s="67"/>
      <c r="AR435" s="67"/>
      <c r="AS435" s="67"/>
      <c r="AT435" s="67"/>
      <c r="AU435" s="67"/>
      <c r="AV435" s="60"/>
    </row>
    <row r="436" spans="1:48">
      <c r="A436" s="76"/>
      <c r="B436" s="76"/>
      <c r="C436" s="76"/>
      <c r="D436" s="76"/>
      <c r="E436" s="76"/>
      <c r="F436" s="76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  <c r="X436" s="76"/>
      <c r="Y436" s="76"/>
      <c r="Z436" s="76"/>
      <c r="AA436" s="76"/>
      <c r="AB436" s="76"/>
      <c r="AC436" s="76"/>
      <c r="AD436" s="67"/>
      <c r="AE436" s="67"/>
      <c r="AF436" s="67"/>
      <c r="AG436" s="67"/>
      <c r="AH436" s="67"/>
      <c r="AI436" s="67"/>
      <c r="AJ436" s="67"/>
      <c r="AK436" s="67"/>
      <c r="AL436" s="67"/>
      <c r="AM436" s="67"/>
      <c r="AN436" s="67"/>
      <c r="AO436" s="67"/>
      <c r="AP436" s="67"/>
      <c r="AQ436" s="67"/>
      <c r="AR436" s="67"/>
      <c r="AS436" s="67"/>
      <c r="AT436" s="67"/>
      <c r="AU436" s="67"/>
      <c r="AV436" s="60"/>
    </row>
    <row r="437" spans="1:48">
      <c r="A437" s="76"/>
      <c r="B437" s="76"/>
      <c r="C437" s="76"/>
      <c r="D437" s="76"/>
      <c r="E437" s="76"/>
      <c r="F437" s="76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  <c r="X437" s="76"/>
      <c r="Y437" s="76"/>
      <c r="Z437" s="76"/>
      <c r="AA437" s="76"/>
      <c r="AB437" s="76"/>
      <c r="AC437" s="76"/>
      <c r="AD437" s="67"/>
      <c r="AE437" s="67"/>
      <c r="AF437" s="67"/>
      <c r="AG437" s="67"/>
      <c r="AH437" s="67"/>
      <c r="AI437" s="67"/>
      <c r="AJ437" s="67"/>
      <c r="AK437" s="67"/>
      <c r="AL437" s="67"/>
      <c r="AM437" s="67"/>
      <c r="AN437" s="67"/>
      <c r="AO437" s="67"/>
      <c r="AP437" s="67"/>
      <c r="AQ437" s="67"/>
      <c r="AR437" s="67"/>
      <c r="AS437" s="67"/>
      <c r="AT437" s="67"/>
      <c r="AU437" s="67"/>
      <c r="AV437" s="60"/>
    </row>
    <row r="438" spans="1:48">
      <c r="A438" s="76"/>
      <c r="B438" s="76"/>
      <c r="C438" s="76"/>
      <c r="D438" s="76"/>
      <c r="E438" s="76"/>
      <c r="F438" s="76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  <c r="W438" s="76"/>
      <c r="X438" s="76"/>
      <c r="Y438" s="76"/>
      <c r="Z438" s="76"/>
      <c r="AA438" s="76"/>
      <c r="AB438" s="76"/>
      <c r="AC438" s="76"/>
      <c r="AD438" s="67"/>
      <c r="AE438" s="67"/>
      <c r="AF438" s="67"/>
      <c r="AG438" s="67"/>
      <c r="AH438" s="67"/>
      <c r="AI438" s="67"/>
      <c r="AJ438" s="67"/>
      <c r="AK438" s="67"/>
      <c r="AL438" s="67"/>
      <c r="AM438" s="67"/>
      <c r="AN438" s="67"/>
      <c r="AO438" s="67"/>
      <c r="AP438" s="67"/>
      <c r="AQ438" s="67"/>
      <c r="AR438" s="67"/>
      <c r="AS438" s="67"/>
      <c r="AT438" s="67"/>
      <c r="AU438" s="67"/>
      <c r="AV438" s="60"/>
    </row>
    <row r="439" spans="1:48">
      <c r="A439" s="76"/>
      <c r="B439" s="76"/>
      <c r="C439" s="76"/>
      <c r="D439" s="76"/>
      <c r="E439" s="76"/>
      <c r="F439" s="76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  <c r="X439" s="76"/>
      <c r="Y439" s="76"/>
      <c r="Z439" s="76"/>
      <c r="AA439" s="76"/>
      <c r="AB439" s="76"/>
      <c r="AC439" s="76"/>
      <c r="AD439" s="67"/>
      <c r="AE439" s="67"/>
      <c r="AF439" s="67"/>
      <c r="AG439" s="67"/>
      <c r="AH439" s="67"/>
      <c r="AI439" s="67"/>
      <c r="AJ439" s="67"/>
      <c r="AK439" s="67"/>
      <c r="AL439" s="67"/>
      <c r="AM439" s="67"/>
      <c r="AN439" s="67"/>
      <c r="AO439" s="67"/>
      <c r="AP439" s="67"/>
      <c r="AQ439" s="67"/>
      <c r="AR439" s="67"/>
      <c r="AS439" s="67"/>
      <c r="AT439" s="67"/>
      <c r="AU439" s="67"/>
      <c r="AV439" s="60"/>
    </row>
    <row r="440" spans="1:48">
      <c r="A440" s="76"/>
      <c r="B440" s="76"/>
      <c r="C440" s="76"/>
      <c r="D440" s="76"/>
      <c r="E440" s="76"/>
      <c r="F440" s="76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  <c r="W440" s="76"/>
      <c r="X440" s="76"/>
      <c r="Y440" s="76"/>
      <c r="Z440" s="76"/>
      <c r="AA440" s="76"/>
      <c r="AB440" s="76"/>
      <c r="AC440" s="76"/>
      <c r="AD440" s="67"/>
      <c r="AE440" s="67"/>
      <c r="AF440" s="67"/>
      <c r="AG440" s="67"/>
      <c r="AH440" s="67"/>
      <c r="AI440" s="67"/>
      <c r="AJ440" s="67"/>
      <c r="AK440" s="67"/>
      <c r="AL440" s="67"/>
      <c r="AM440" s="67"/>
      <c r="AN440" s="67"/>
      <c r="AO440" s="67"/>
      <c r="AP440" s="67"/>
      <c r="AQ440" s="67"/>
      <c r="AR440" s="67"/>
      <c r="AS440" s="67"/>
      <c r="AT440" s="67"/>
      <c r="AU440" s="67"/>
      <c r="AV440" s="60"/>
    </row>
    <row r="441" spans="1:48">
      <c r="A441" s="76"/>
      <c r="B441" s="76"/>
      <c r="C441" s="76"/>
      <c r="D441" s="76"/>
      <c r="E441" s="76"/>
      <c r="F441" s="76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  <c r="X441" s="76"/>
      <c r="Y441" s="76"/>
      <c r="Z441" s="76"/>
      <c r="AA441" s="76"/>
      <c r="AB441" s="76"/>
      <c r="AC441" s="76"/>
      <c r="AD441" s="67"/>
      <c r="AE441" s="67"/>
      <c r="AF441" s="67"/>
      <c r="AG441" s="67"/>
      <c r="AH441" s="67"/>
      <c r="AI441" s="67"/>
      <c r="AJ441" s="67"/>
      <c r="AK441" s="67"/>
      <c r="AL441" s="67"/>
      <c r="AM441" s="67"/>
      <c r="AN441" s="67"/>
      <c r="AO441" s="67"/>
      <c r="AP441" s="67"/>
      <c r="AQ441" s="67"/>
      <c r="AR441" s="67"/>
      <c r="AS441" s="67"/>
      <c r="AT441" s="67"/>
      <c r="AU441" s="67"/>
      <c r="AV441" s="60"/>
    </row>
    <row r="442" spans="1:48">
      <c r="A442" s="76"/>
      <c r="B442" s="76"/>
      <c r="C442" s="76"/>
      <c r="D442" s="76"/>
      <c r="E442" s="76"/>
      <c r="F442" s="76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  <c r="W442" s="76"/>
      <c r="X442" s="76"/>
      <c r="Y442" s="76"/>
      <c r="Z442" s="76"/>
      <c r="AA442" s="76"/>
      <c r="AB442" s="76"/>
      <c r="AC442" s="76"/>
      <c r="AD442" s="67"/>
      <c r="AE442" s="67"/>
      <c r="AF442" s="67"/>
      <c r="AG442" s="67"/>
      <c r="AH442" s="67"/>
      <c r="AI442" s="67"/>
      <c r="AJ442" s="67"/>
      <c r="AK442" s="67"/>
      <c r="AL442" s="67"/>
      <c r="AM442" s="67"/>
      <c r="AN442" s="67"/>
      <c r="AO442" s="67"/>
      <c r="AP442" s="67"/>
      <c r="AQ442" s="67"/>
      <c r="AR442" s="67"/>
      <c r="AS442" s="67"/>
      <c r="AT442" s="67"/>
      <c r="AU442" s="67"/>
      <c r="AV442" s="60"/>
    </row>
    <row r="443" spans="1:48">
      <c r="A443" s="76"/>
      <c r="B443" s="76"/>
      <c r="C443" s="76"/>
      <c r="D443" s="76"/>
      <c r="E443" s="76"/>
      <c r="F443" s="76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  <c r="W443" s="76"/>
      <c r="X443" s="76"/>
      <c r="Y443" s="76"/>
      <c r="Z443" s="76"/>
      <c r="AA443" s="76"/>
      <c r="AB443" s="76"/>
      <c r="AC443" s="76"/>
      <c r="AD443" s="67"/>
      <c r="AE443" s="67"/>
      <c r="AF443" s="67"/>
      <c r="AG443" s="67"/>
      <c r="AH443" s="67"/>
      <c r="AI443" s="67"/>
      <c r="AJ443" s="67"/>
      <c r="AK443" s="67"/>
      <c r="AL443" s="67"/>
      <c r="AM443" s="67"/>
      <c r="AN443" s="67"/>
      <c r="AO443" s="67"/>
      <c r="AP443" s="67"/>
      <c r="AQ443" s="67"/>
      <c r="AR443" s="67"/>
      <c r="AS443" s="67"/>
      <c r="AT443" s="67"/>
      <c r="AU443" s="67"/>
      <c r="AV443" s="60"/>
    </row>
    <row r="444" spans="1:48">
      <c r="A444" s="76"/>
      <c r="B444" s="76"/>
      <c r="C444" s="76"/>
      <c r="D444" s="76"/>
      <c r="E444" s="76"/>
      <c r="F444" s="76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  <c r="W444" s="76"/>
      <c r="X444" s="76"/>
      <c r="Y444" s="76"/>
      <c r="Z444" s="76"/>
      <c r="AA444" s="76"/>
      <c r="AB444" s="76"/>
      <c r="AC444" s="76"/>
      <c r="AD444" s="67"/>
      <c r="AE444" s="67"/>
      <c r="AF444" s="67"/>
      <c r="AG444" s="67"/>
      <c r="AH444" s="67"/>
      <c r="AI444" s="67"/>
      <c r="AJ444" s="67"/>
      <c r="AK444" s="67"/>
      <c r="AL444" s="67"/>
      <c r="AM444" s="67"/>
      <c r="AN444" s="67"/>
      <c r="AO444" s="67"/>
      <c r="AP444" s="67"/>
      <c r="AQ444" s="67"/>
      <c r="AR444" s="67"/>
      <c r="AS444" s="67"/>
      <c r="AT444" s="67"/>
      <c r="AU444" s="67"/>
      <c r="AV444" s="60"/>
    </row>
    <row r="445" spans="1:48">
      <c r="A445" s="76"/>
      <c r="B445" s="76"/>
      <c r="C445" s="76"/>
      <c r="D445" s="76"/>
      <c r="E445" s="76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  <c r="X445" s="76"/>
      <c r="Y445" s="76"/>
      <c r="Z445" s="76"/>
      <c r="AA445" s="76"/>
      <c r="AB445" s="76"/>
      <c r="AC445" s="76"/>
      <c r="AD445" s="67"/>
      <c r="AE445" s="67"/>
      <c r="AF445" s="67"/>
      <c r="AG445" s="67"/>
      <c r="AH445" s="67"/>
      <c r="AI445" s="67"/>
      <c r="AJ445" s="67"/>
      <c r="AK445" s="67"/>
      <c r="AL445" s="67"/>
      <c r="AM445" s="67"/>
      <c r="AN445" s="67"/>
      <c r="AO445" s="67"/>
      <c r="AP445" s="67"/>
      <c r="AQ445" s="67"/>
      <c r="AR445" s="67"/>
      <c r="AS445" s="67"/>
      <c r="AT445" s="67"/>
      <c r="AU445" s="67"/>
      <c r="AV445" s="60"/>
    </row>
    <row r="446" spans="1:48">
      <c r="A446" s="76"/>
      <c r="B446" s="76"/>
      <c r="C446" s="76"/>
      <c r="D446" s="76"/>
      <c r="E446" s="76"/>
      <c r="F446" s="76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  <c r="W446" s="76"/>
      <c r="X446" s="76"/>
      <c r="Y446" s="76"/>
      <c r="Z446" s="76"/>
      <c r="AA446" s="76"/>
      <c r="AB446" s="76"/>
      <c r="AC446" s="76"/>
      <c r="AD446" s="67"/>
      <c r="AE446" s="67"/>
      <c r="AF446" s="67"/>
      <c r="AG446" s="67"/>
      <c r="AH446" s="67"/>
      <c r="AI446" s="67"/>
      <c r="AJ446" s="67"/>
      <c r="AK446" s="67"/>
      <c r="AL446" s="67"/>
      <c r="AM446" s="67"/>
      <c r="AN446" s="67"/>
      <c r="AO446" s="67"/>
      <c r="AP446" s="67"/>
      <c r="AQ446" s="67"/>
      <c r="AR446" s="67"/>
      <c r="AS446" s="67"/>
      <c r="AT446" s="67"/>
      <c r="AU446" s="67"/>
      <c r="AV446" s="60"/>
    </row>
    <row r="447" spans="1:48">
      <c r="A447" s="76"/>
      <c r="B447" s="76"/>
      <c r="C447" s="76"/>
      <c r="D447" s="76"/>
      <c r="E447" s="76"/>
      <c r="F447" s="76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  <c r="W447" s="76"/>
      <c r="X447" s="76"/>
      <c r="Y447" s="76"/>
      <c r="Z447" s="76"/>
      <c r="AA447" s="76"/>
      <c r="AB447" s="76"/>
      <c r="AC447" s="76"/>
      <c r="AD447" s="67"/>
      <c r="AE447" s="67"/>
      <c r="AF447" s="67"/>
      <c r="AG447" s="67"/>
      <c r="AH447" s="67"/>
      <c r="AI447" s="67"/>
      <c r="AJ447" s="67"/>
      <c r="AK447" s="67"/>
      <c r="AL447" s="67"/>
      <c r="AM447" s="67"/>
      <c r="AN447" s="67"/>
      <c r="AO447" s="67"/>
      <c r="AP447" s="67"/>
      <c r="AQ447" s="67"/>
      <c r="AR447" s="67"/>
      <c r="AS447" s="67"/>
      <c r="AT447" s="67"/>
      <c r="AU447" s="67"/>
      <c r="AV447" s="60"/>
    </row>
    <row r="448" spans="1:48">
      <c r="A448" s="76"/>
      <c r="B448" s="76"/>
      <c r="C448" s="76"/>
      <c r="D448" s="76"/>
      <c r="E448" s="76"/>
      <c r="F448" s="76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  <c r="W448" s="76"/>
      <c r="X448" s="76"/>
      <c r="Y448" s="76"/>
      <c r="Z448" s="76"/>
      <c r="AA448" s="76"/>
      <c r="AB448" s="76"/>
      <c r="AC448" s="76"/>
      <c r="AD448" s="67"/>
      <c r="AE448" s="67"/>
      <c r="AF448" s="67"/>
      <c r="AG448" s="67"/>
      <c r="AH448" s="67"/>
      <c r="AI448" s="67"/>
      <c r="AJ448" s="67"/>
      <c r="AK448" s="67"/>
      <c r="AL448" s="67"/>
      <c r="AM448" s="67"/>
      <c r="AN448" s="67"/>
      <c r="AO448" s="67"/>
      <c r="AP448" s="67"/>
      <c r="AQ448" s="67"/>
      <c r="AR448" s="67"/>
      <c r="AS448" s="67"/>
      <c r="AT448" s="67"/>
      <c r="AU448" s="67"/>
      <c r="AV448" s="60"/>
    </row>
    <row r="449" spans="1:48">
      <c r="A449" s="76"/>
      <c r="B449" s="76"/>
      <c r="C449" s="76"/>
      <c r="D449" s="76"/>
      <c r="E449" s="76"/>
      <c r="F449" s="76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  <c r="X449" s="76"/>
      <c r="Y449" s="76"/>
      <c r="Z449" s="76"/>
      <c r="AA449" s="76"/>
      <c r="AB449" s="76"/>
      <c r="AC449" s="76"/>
      <c r="AD449" s="67"/>
      <c r="AE449" s="67"/>
      <c r="AF449" s="67"/>
      <c r="AG449" s="67"/>
      <c r="AH449" s="67"/>
      <c r="AI449" s="67"/>
      <c r="AJ449" s="67"/>
      <c r="AK449" s="67"/>
      <c r="AL449" s="67"/>
      <c r="AM449" s="67"/>
      <c r="AN449" s="67"/>
      <c r="AO449" s="67"/>
      <c r="AP449" s="67"/>
      <c r="AQ449" s="67"/>
      <c r="AR449" s="67"/>
      <c r="AS449" s="67"/>
      <c r="AT449" s="67"/>
      <c r="AU449" s="67"/>
      <c r="AV449" s="60"/>
    </row>
    <row r="450" spans="1:48">
      <c r="A450" s="76"/>
      <c r="B450" s="76"/>
      <c r="C450" s="76"/>
      <c r="D450" s="76"/>
      <c r="E450" s="76"/>
      <c r="F450" s="76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  <c r="W450" s="76"/>
      <c r="X450" s="76"/>
      <c r="Y450" s="76"/>
      <c r="Z450" s="76"/>
      <c r="AA450" s="76"/>
      <c r="AB450" s="76"/>
      <c r="AC450" s="76"/>
      <c r="AD450" s="67"/>
      <c r="AE450" s="67"/>
      <c r="AF450" s="67"/>
      <c r="AG450" s="67"/>
      <c r="AH450" s="67"/>
      <c r="AI450" s="67"/>
      <c r="AJ450" s="67"/>
      <c r="AK450" s="67"/>
      <c r="AL450" s="67"/>
      <c r="AM450" s="67"/>
      <c r="AN450" s="67"/>
      <c r="AO450" s="67"/>
      <c r="AP450" s="67"/>
      <c r="AQ450" s="67"/>
      <c r="AR450" s="67"/>
      <c r="AS450" s="67"/>
      <c r="AT450" s="67"/>
      <c r="AU450" s="67"/>
      <c r="AV450" s="60"/>
    </row>
    <row r="451" spans="1:48">
      <c r="A451" s="76"/>
      <c r="B451" s="76"/>
      <c r="C451" s="76"/>
      <c r="D451" s="76"/>
      <c r="E451" s="76"/>
      <c r="F451" s="76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  <c r="W451" s="76"/>
      <c r="X451" s="76"/>
      <c r="Y451" s="76"/>
      <c r="Z451" s="76"/>
      <c r="AA451" s="76"/>
      <c r="AB451" s="76"/>
      <c r="AC451" s="76"/>
      <c r="AD451" s="67"/>
      <c r="AE451" s="67"/>
      <c r="AF451" s="67"/>
      <c r="AG451" s="67"/>
      <c r="AH451" s="67"/>
      <c r="AI451" s="67"/>
      <c r="AJ451" s="67"/>
      <c r="AK451" s="67"/>
      <c r="AL451" s="67"/>
      <c r="AM451" s="67"/>
      <c r="AN451" s="67"/>
      <c r="AO451" s="67"/>
      <c r="AP451" s="67"/>
      <c r="AQ451" s="67"/>
      <c r="AR451" s="67"/>
      <c r="AS451" s="67"/>
      <c r="AT451" s="67"/>
      <c r="AU451" s="67"/>
      <c r="AV451" s="60"/>
    </row>
    <row r="452" spans="1:48">
      <c r="A452" s="76"/>
      <c r="B452" s="76"/>
      <c r="C452" s="76"/>
      <c r="D452" s="76"/>
      <c r="E452" s="76"/>
      <c r="F452" s="76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  <c r="W452" s="76"/>
      <c r="X452" s="76"/>
      <c r="Y452" s="76"/>
      <c r="Z452" s="76"/>
      <c r="AA452" s="76"/>
      <c r="AB452" s="76"/>
      <c r="AC452" s="76"/>
      <c r="AD452" s="67"/>
      <c r="AE452" s="67"/>
      <c r="AF452" s="67"/>
      <c r="AG452" s="67"/>
      <c r="AH452" s="67"/>
      <c r="AI452" s="67"/>
      <c r="AJ452" s="67"/>
      <c r="AK452" s="67"/>
      <c r="AL452" s="67"/>
      <c r="AM452" s="67"/>
      <c r="AN452" s="67"/>
      <c r="AO452" s="67"/>
      <c r="AP452" s="67"/>
      <c r="AQ452" s="67"/>
      <c r="AR452" s="67"/>
      <c r="AS452" s="67"/>
      <c r="AT452" s="67"/>
      <c r="AU452" s="67"/>
      <c r="AV452" s="60"/>
    </row>
    <row r="453" spans="1:48">
      <c r="A453" s="76"/>
      <c r="B453" s="76"/>
      <c r="C453" s="76"/>
      <c r="D453" s="76"/>
      <c r="E453" s="76"/>
      <c r="F453" s="76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  <c r="X453" s="76"/>
      <c r="Y453" s="76"/>
      <c r="Z453" s="76"/>
      <c r="AA453" s="76"/>
      <c r="AB453" s="76"/>
      <c r="AC453" s="76"/>
      <c r="AD453" s="67"/>
      <c r="AE453" s="67"/>
      <c r="AF453" s="67"/>
      <c r="AG453" s="67"/>
      <c r="AH453" s="67"/>
      <c r="AI453" s="67"/>
      <c r="AJ453" s="67"/>
      <c r="AK453" s="67"/>
      <c r="AL453" s="67"/>
      <c r="AM453" s="67"/>
      <c r="AN453" s="67"/>
      <c r="AO453" s="67"/>
      <c r="AP453" s="67"/>
      <c r="AQ453" s="67"/>
      <c r="AR453" s="67"/>
      <c r="AS453" s="67"/>
      <c r="AT453" s="67"/>
      <c r="AU453" s="67"/>
      <c r="AV453" s="60"/>
    </row>
    <row r="454" spans="1:48">
      <c r="A454" s="76"/>
      <c r="B454" s="76"/>
      <c r="C454" s="76"/>
      <c r="D454" s="76"/>
      <c r="E454" s="76"/>
      <c r="F454" s="76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  <c r="W454" s="76"/>
      <c r="X454" s="76"/>
      <c r="Y454" s="76"/>
      <c r="Z454" s="76"/>
      <c r="AA454" s="76"/>
      <c r="AB454" s="76"/>
      <c r="AC454" s="76"/>
      <c r="AD454" s="67"/>
      <c r="AE454" s="67"/>
      <c r="AF454" s="67"/>
      <c r="AG454" s="67"/>
      <c r="AH454" s="67"/>
      <c r="AI454" s="67"/>
      <c r="AJ454" s="67"/>
      <c r="AK454" s="67"/>
      <c r="AL454" s="67"/>
      <c r="AM454" s="67"/>
      <c r="AN454" s="67"/>
      <c r="AO454" s="67"/>
      <c r="AP454" s="67"/>
      <c r="AQ454" s="67"/>
      <c r="AR454" s="67"/>
      <c r="AS454" s="67"/>
      <c r="AT454" s="67"/>
      <c r="AU454" s="67"/>
      <c r="AV454" s="60"/>
    </row>
    <row r="455" spans="1:48">
      <c r="A455" s="76"/>
      <c r="B455" s="76"/>
      <c r="C455" s="76"/>
      <c r="D455" s="76"/>
      <c r="E455" s="76"/>
      <c r="F455" s="76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  <c r="X455" s="76"/>
      <c r="Y455" s="76"/>
      <c r="Z455" s="76"/>
      <c r="AA455" s="76"/>
      <c r="AB455" s="76"/>
      <c r="AC455" s="76"/>
      <c r="AD455" s="67"/>
      <c r="AE455" s="67"/>
      <c r="AF455" s="67"/>
      <c r="AG455" s="67"/>
      <c r="AH455" s="67"/>
      <c r="AI455" s="67"/>
      <c r="AJ455" s="67"/>
      <c r="AK455" s="67"/>
      <c r="AL455" s="67"/>
      <c r="AM455" s="67"/>
      <c r="AN455" s="67"/>
      <c r="AO455" s="67"/>
      <c r="AP455" s="67"/>
      <c r="AQ455" s="67"/>
      <c r="AR455" s="67"/>
      <c r="AS455" s="67"/>
      <c r="AT455" s="67"/>
      <c r="AU455" s="67"/>
      <c r="AV455" s="60"/>
    </row>
    <row r="456" spans="1:48">
      <c r="A456" s="76"/>
      <c r="B456" s="76"/>
      <c r="C456" s="76"/>
      <c r="D456" s="76"/>
      <c r="E456" s="76"/>
      <c r="F456" s="76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  <c r="W456" s="76"/>
      <c r="X456" s="76"/>
      <c r="Y456" s="76"/>
      <c r="Z456" s="76"/>
      <c r="AA456" s="76"/>
      <c r="AB456" s="76"/>
      <c r="AC456" s="76"/>
      <c r="AD456" s="67"/>
      <c r="AE456" s="67"/>
      <c r="AF456" s="67"/>
      <c r="AG456" s="67"/>
      <c r="AH456" s="67"/>
      <c r="AI456" s="67"/>
      <c r="AJ456" s="67"/>
      <c r="AK456" s="67"/>
      <c r="AL456" s="67"/>
      <c r="AM456" s="67"/>
      <c r="AN456" s="67"/>
      <c r="AO456" s="67"/>
      <c r="AP456" s="67"/>
      <c r="AQ456" s="67"/>
      <c r="AR456" s="67"/>
      <c r="AS456" s="67"/>
      <c r="AT456" s="67"/>
      <c r="AU456" s="67"/>
      <c r="AV456" s="60"/>
    </row>
    <row r="457" spans="1:48">
      <c r="A457" s="76"/>
      <c r="B457" s="76"/>
      <c r="C457" s="76"/>
      <c r="D457" s="76"/>
      <c r="E457" s="76"/>
      <c r="F457" s="76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  <c r="X457" s="76"/>
      <c r="Y457" s="76"/>
      <c r="Z457" s="76"/>
      <c r="AA457" s="76"/>
      <c r="AB457" s="76"/>
      <c r="AC457" s="76"/>
      <c r="AD457" s="67"/>
      <c r="AE457" s="67"/>
      <c r="AF457" s="67"/>
      <c r="AG457" s="67"/>
      <c r="AH457" s="67"/>
      <c r="AI457" s="67"/>
      <c r="AJ457" s="67"/>
      <c r="AK457" s="67"/>
      <c r="AL457" s="67"/>
      <c r="AM457" s="67"/>
      <c r="AN457" s="67"/>
      <c r="AO457" s="67"/>
      <c r="AP457" s="67"/>
      <c r="AQ457" s="67"/>
      <c r="AR457" s="67"/>
      <c r="AS457" s="67"/>
      <c r="AT457" s="67"/>
      <c r="AU457" s="67"/>
      <c r="AV457" s="60"/>
    </row>
    <row r="458" spans="1:48">
      <c r="A458" s="76"/>
      <c r="B458" s="76"/>
      <c r="C458" s="76"/>
      <c r="D458" s="76"/>
      <c r="E458" s="76"/>
      <c r="F458" s="76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  <c r="W458" s="76"/>
      <c r="X458" s="76"/>
      <c r="Y458" s="76"/>
      <c r="Z458" s="76"/>
      <c r="AA458" s="76"/>
      <c r="AB458" s="76"/>
      <c r="AC458" s="76"/>
      <c r="AD458" s="67"/>
      <c r="AE458" s="67"/>
      <c r="AF458" s="67"/>
      <c r="AG458" s="67"/>
      <c r="AH458" s="67"/>
      <c r="AI458" s="67"/>
      <c r="AJ458" s="67"/>
      <c r="AK458" s="67"/>
      <c r="AL458" s="67"/>
      <c r="AM458" s="67"/>
      <c r="AN458" s="67"/>
      <c r="AO458" s="67"/>
      <c r="AP458" s="67"/>
      <c r="AQ458" s="67"/>
      <c r="AR458" s="67"/>
      <c r="AS458" s="67"/>
      <c r="AT458" s="67"/>
      <c r="AU458" s="67"/>
      <c r="AV458" s="60"/>
    </row>
    <row r="459" spans="1:48">
      <c r="A459" s="76"/>
      <c r="B459" s="76"/>
      <c r="C459" s="76"/>
      <c r="D459" s="76"/>
      <c r="E459" s="76"/>
      <c r="F459" s="76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  <c r="W459" s="76"/>
      <c r="X459" s="76"/>
      <c r="Y459" s="76"/>
      <c r="Z459" s="76"/>
      <c r="AA459" s="76"/>
      <c r="AB459" s="76"/>
      <c r="AC459" s="76"/>
      <c r="AD459" s="67"/>
      <c r="AE459" s="67"/>
      <c r="AF459" s="67"/>
      <c r="AG459" s="67"/>
      <c r="AH459" s="67"/>
      <c r="AI459" s="67"/>
      <c r="AJ459" s="67"/>
      <c r="AK459" s="67"/>
      <c r="AL459" s="67"/>
      <c r="AM459" s="67"/>
      <c r="AN459" s="67"/>
      <c r="AO459" s="67"/>
      <c r="AP459" s="67"/>
      <c r="AQ459" s="67"/>
      <c r="AR459" s="67"/>
      <c r="AS459" s="67"/>
      <c r="AT459" s="67"/>
      <c r="AU459" s="67"/>
      <c r="AV459" s="60"/>
    </row>
    <row r="460" spans="1:48">
      <c r="A460" s="76"/>
      <c r="B460" s="76"/>
      <c r="C460" s="76"/>
      <c r="D460" s="76"/>
      <c r="E460" s="76"/>
      <c r="F460" s="76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  <c r="W460" s="76"/>
      <c r="X460" s="76"/>
      <c r="Y460" s="76"/>
      <c r="Z460" s="76"/>
      <c r="AA460" s="76"/>
      <c r="AB460" s="76"/>
      <c r="AC460" s="76"/>
      <c r="AD460" s="67"/>
      <c r="AE460" s="67"/>
      <c r="AF460" s="67"/>
      <c r="AG460" s="67"/>
      <c r="AH460" s="67"/>
      <c r="AI460" s="67"/>
      <c r="AJ460" s="67"/>
      <c r="AK460" s="67"/>
      <c r="AL460" s="67"/>
      <c r="AM460" s="67"/>
      <c r="AN460" s="67"/>
      <c r="AO460" s="67"/>
      <c r="AP460" s="67"/>
      <c r="AQ460" s="67"/>
      <c r="AR460" s="67"/>
      <c r="AS460" s="67"/>
      <c r="AT460" s="67"/>
      <c r="AU460" s="67"/>
      <c r="AV460" s="60"/>
    </row>
    <row r="461" spans="1:48">
      <c r="A461" s="76"/>
      <c r="B461" s="76"/>
      <c r="C461" s="76"/>
      <c r="D461" s="76"/>
      <c r="E461" s="76"/>
      <c r="F461" s="76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  <c r="X461" s="76"/>
      <c r="Y461" s="76"/>
      <c r="Z461" s="76"/>
      <c r="AA461" s="76"/>
      <c r="AB461" s="76"/>
      <c r="AC461" s="76"/>
      <c r="AD461" s="67"/>
      <c r="AE461" s="67"/>
      <c r="AF461" s="67"/>
      <c r="AG461" s="67"/>
      <c r="AH461" s="67"/>
      <c r="AI461" s="67"/>
      <c r="AJ461" s="67"/>
      <c r="AK461" s="67"/>
      <c r="AL461" s="67"/>
      <c r="AM461" s="67"/>
      <c r="AN461" s="67"/>
      <c r="AO461" s="67"/>
      <c r="AP461" s="67"/>
      <c r="AQ461" s="67"/>
      <c r="AR461" s="67"/>
      <c r="AS461" s="67"/>
      <c r="AT461" s="67"/>
      <c r="AU461" s="67"/>
      <c r="AV461" s="60"/>
    </row>
    <row r="462" spans="1:48">
      <c r="A462" s="76"/>
      <c r="B462" s="76"/>
      <c r="C462" s="76"/>
      <c r="D462" s="76"/>
      <c r="E462" s="76"/>
      <c r="F462" s="76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  <c r="X462" s="76"/>
      <c r="Y462" s="76"/>
      <c r="Z462" s="76"/>
      <c r="AA462" s="76"/>
      <c r="AB462" s="76"/>
      <c r="AC462" s="76"/>
      <c r="AD462" s="67"/>
      <c r="AE462" s="67"/>
      <c r="AF462" s="67"/>
      <c r="AG462" s="67"/>
      <c r="AH462" s="67"/>
      <c r="AI462" s="67"/>
      <c r="AJ462" s="67"/>
      <c r="AK462" s="67"/>
      <c r="AL462" s="67"/>
      <c r="AM462" s="67"/>
      <c r="AN462" s="67"/>
      <c r="AO462" s="67"/>
      <c r="AP462" s="67"/>
      <c r="AQ462" s="67"/>
      <c r="AR462" s="67"/>
      <c r="AS462" s="67"/>
      <c r="AT462" s="67"/>
      <c r="AU462" s="67"/>
      <c r="AV462" s="60"/>
    </row>
    <row r="463" spans="1:48">
      <c r="A463" s="76"/>
      <c r="B463" s="76"/>
      <c r="C463" s="76"/>
      <c r="D463" s="76"/>
      <c r="E463" s="76"/>
      <c r="F463" s="76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  <c r="W463" s="76"/>
      <c r="X463" s="76"/>
      <c r="Y463" s="76"/>
      <c r="Z463" s="76"/>
      <c r="AA463" s="76"/>
      <c r="AB463" s="76"/>
      <c r="AC463" s="76"/>
      <c r="AD463" s="67"/>
      <c r="AE463" s="67"/>
      <c r="AF463" s="67"/>
      <c r="AG463" s="67"/>
      <c r="AH463" s="67"/>
      <c r="AI463" s="67"/>
      <c r="AJ463" s="67"/>
      <c r="AK463" s="67"/>
      <c r="AL463" s="67"/>
      <c r="AM463" s="67"/>
      <c r="AN463" s="67"/>
      <c r="AO463" s="67"/>
      <c r="AP463" s="67"/>
      <c r="AQ463" s="67"/>
      <c r="AR463" s="67"/>
      <c r="AS463" s="67"/>
      <c r="AT463" s="67"/>
      <c r="AU463" s="67"/>
      <c r="AV463" s="60"/>
    </row>
  </sheetData>
  <mergeCells count="55">
    <mergeCell ref="A135:H135"/>
    <mergeCell ref="A74:O74"/>
    <mergeCell ref="A75:O75"/>
    <mergeCell ref="A78:O78"/>
    <mergeCell ref="A79:O79"/>
    <mergeCell ref="A82:G82"/>
    <mergeCell ref="A133:H133"/>
    <mergeCell ref="A134:H134"/>
    <mergeCell ref="A132:H132"/>
    <mergeCell ref="A130:L130"/>
    <mergeCell ref="A131:L131"/>
    <mergeCell ref="A127:L127"/>
    <mergeCell ref="A119:O119"/>
    <mergeCell ref="A108:O108"/>
    <mergeCell ref="A109:O109"/>
    <mergeCell ref="A126:L126"/>
    <mergeCell ref="A115:O115"/>
    <mergeCell ref="A118:O118"/>
    <mergeCell ref="A123:L123"/>
    <mergeCell ref="A122:L122"/>
    <mergeCell ref="A97:O97"/>
    <mergeCell ref="A98:O98"/>
    <mergeCell ref="A101:O101"/>
    <mergeCell ref="A102:O102"/>
    <mergeCell ref="A105:G105"/>
    <mergeCell ref="A89:O89"/>
    <mergeCell ref="A90:O90"/>
    <mergeCell ref="A93:O93"/>
    <mergeCell ref="A94:G94"/>
    <mergeCell ref="A114:O114"/>
    <mergeCell ref="A69:O69"/>
    <mergeCell ref="A70:O70"/>
    <mergeCell ref="A71:G71"/>
    <mergeCell ref="A85:O85"/>
    <mergeCell ref="A86:O86"/>
    <mergeCell ref="A60:O60"/>
    <mergeCell ref="A61:O61"/>
    <mergeCell ref="A62:O62"/>
    <mergeCell ref="A65:O65"/>
    <mergeCell ref="A66:O66"/>
    <mergeCell ref="A48:B48"/>
    <mergeCell ref="A51:O51"/>
    <mergeCell ref="A52:O52"/>
    <mergeCell ref="A46:O46"/>
    <mergeCell ref="A57:O57"/>
    <mergeCell ref="A39:O39"/>
    <mergeCell ref="A43:O43"/>
    <mergeCell ref="A42:O42"/>
    <mergeCell ref="A12:O12"/>
    <mergeCell ref="A47:O47"/>
    <mergeCell ref="A7:K7"/>
    <mergeCell ref="A9:K9"/>
    <mergeCell ref="A34:O34"/>
    <mergeCell ref="A13:O13"/>
    <mergeCell ref="A38:O38"/>
  </mergeCells>
  <phoneticPr fontId="12" type="noConversion"/>
  <printOptions horizontalCentered="1"/>
  <pageMargins left="7.874015748031496E-2" right="7.874015748031496E-2" top="0.19685039370078741" bottom="0.19685039370078741" header="0.51181102362204722" footer="0.51181102362204722"/>
  <pageSetup scale="48" fitToHeight="0" orientation="landscape" r:id="rId1"/>
  <headerFooter alignWithMargins="0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S26"/>
  <sheetViews>
    <sheetView workbookViewId="0">
      <selection activeCell="M49" sqref="M49"/>
    </sheetView>
  </sheetViews>
  <sheetFormatPr defaultRowHeight="12.75"/>
  <cols>
    <col min="1" max="1" width="16.85546875" customWidth="1"/>
    <col min="2" max="2" width="18.5703125" customWidth="1"/>
    <col min="3" max="3" width="13.85546875" bestFit="1" customWidth="1"/>
    <col min="4" max="4" width="13.5703125" customWidth="1"/>
    <col min="6" max="6" width="13.85546875" bestFit="1" customWidth="1"/>
    <col min="7" max="7" width="18.140625" customWidth="1"/>
    <col min="8" max="8" width="14.5703125" customWidth="1"/>
    <col min="9" max="9" width="10.85546875" customWidth="1"/>
    <col min="10" max="10" width="12.5703125" bestFit="1" customWidth="1"/>
    <col min="11" max="11" width="11.7109375" bestFit="1" customWidth="1"/>
    <col min="12" max="12" width="13.85546875" bestFit="1" customWidth="1"/>
    <col min="13" max="13" width="24.140625" customWidth="1"/>
    <col min="14" max="14" width="17" customWidth="1"/>
    <col min="15" max="15" width="12.28515625" customWidth="1"/>
    <col min="16" max="16" width="12.140625" customWidth="1"/>
    <col min="17" max="17" width="14.85546875" customWidth="1"/>
    <col min="18" max="18" width="13.5703125" customWidth="1"/>
  </cols>
  <sheetData>
    <row r="1" spans="1:19">
      <c r="A1" s="420" t="s">
        <v>24</v>
      </c>
      <c r="B1" s="420"/>
      <c r="C1" s="420"/>
      <c r="D1" s="36" t="s">
        <v>88</v>
      </c>
      <c r="E1" s="335"/>
      <c r="F1" s="1"/>
    </row>
    <row r="2" spans="1:19">
      <c r="A2" s="420" t="s">
        <v>25</v>
      </c>
      <c r="B2" s="420"/>
      <c r="C2" s="420"/>
      <c r="D2" s="36" t="s">
        <v>84</v>
      </c>
      <c r="E2" s="335"/>
      <c r="F2" s="1"/>
      <c r="R2" s="336" t="s">
        <v>294</v>
      </c>
    </row>
    <row r="3" spans="1:19">
      <c r="A3" s="420" t="s">
        <v>26</v>
      </c>
      <c r="B3" s="420"/>
      <c r="C3" s="420"/>
      <c r="D3" s="36" t="s">
        <v>89</v>
      </c>
      <c r="E3" s="335"/>
      <c r="F3" s="1"/>
    </row>
    <row r="4" spans="1:19">
      <c r="A4" s="420" t="s">
        <v>27</v>
      </c>
      <c r="B4" s="420"/>
      <c r="C4" s="420"/>
      <c r="D4" s="36"/>
      <c r="E4" s="335"/>
      <c r="F4" s="1"/>
    </row>
    <row r="5" spans="1:19">
      <c r="A5" s="420" t="s">
        <v>28</v>
      </c>
      <c r="B5" s="420"/>
      <c r="C5" s="420"/>
      <c r="D5" s="36" t="s">
        <v>90</v>
      </c>
      <c r="E5" s="335"/>
      <c r="F5" s="1"/>
    </row>
    <row r="6" spans="1:19">
      <c r="A6" s="420" t="s">
        <v>29</v>
      </c>
      <c r="B6" s="420"/>
      <c r="C6" s="420"/>
      <c r="D6" s="36" t="s">
        <v>85</v>
      </c>
      <c r="E6" s="335"/>
      <c r="F6" s="1"/>
    </row>
    <row r="8" spans="1:19" s="118" customFormat="1" ht="13.5" customHeight="1">
      <c r="A8" s="419" t="s">
        <v>483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  <c r="M8" s="419"/>
      <c r="N8" s="419"/>
      <c r="O8" s="419"/>
      <c r="P8" s="419"/>
      <c r="Q8" s="419"/>
      <c r="R8" s="419"/>
    </row>
    <row r="9" spans="1:19" ht="51">
      <c r="A9" s="337" t="s">
        <v>153</v>
      </c>
      <c r="B9" s="416" t="s">
        <v>51</v>
      </c>
      <c r="C9" s="417"/>
      <c r="D9" s="417"/>
      <c r="E9" s="417"/>
      <c r="F9" s="418"/>
      <c r="G9" s="416" t="s">
        <v>154</v>
      </c>
      <c r="H9" s="417"/>
      <c r="I9" s="417"/>
      <c r="J9" s="417"/>
      <c r="K9" s="418"/>
      <c r="L9" s="337" t="s">
        <v>155</v>
      </c>
      <c r="M9" s="337" t="s">
        <v>156</v>
      </c>
      <c r="N9" s="337" t="s">
        <v>157</v>
      </c>
      <c r="O9" s="337" t="s">
        <v>158</v>
      </c>
      <c r="P9" s="337" t="s">
        <v>159</v>
      </c>
      <c r="Q9" s="337" t="s">
        <v>160</v>
      </c>
      <c r="R9" s="337" t="s">
        <v>50</v>
      </c>
    </row>
    <row r="10" spans="1:19" ht="38.25">
      <c r="A10" s="338"/>
      <c r="B10" s="339" t="s">
        <v>5</v>
      </c>
      <c r="C10" s="339" t="s">
        <v>161</v>
      </c>
      <c r="D10" s="339" t="s">
        <v>162</v>
      </c>
      <c r="E10" s="340" t="s">
        <v>53</v>
      </c>
      <c r="F10" s="341" t="s">
        <v>52</v>
      </c>
      <c r="G10" s="340" t="s">
        <v>163</v>
      </c>
      <c r="H10" s="340" t="s">
        <v>49</v>
      </c>
      <c r="I10" s="340" t="s">
        <v>225</v>
      </c>
      <c r="J10" s="340" t="s">
        <v>53</v>
      </c>
      <c r="K10" s="341" t="s">
        <v>52</v>
      </c>
      <c r="L10" s="338"/>
      <c r="M10" s="338"/>
      <c r="N10" s="338"/>
      <c r="O10" s="338"/>
      <c r="P10" s="338"/>
      <c r="Q10" s="338"/>
      <c r="R10" s="338"/>
    </row>
    <row r="11" spans="1:19" ht="25.5">
      <c r="A11" s="342">
        <v>1</v>
      </c>
      <c r="B11" s="342">
        <v>2</v>
      </c>
      <c r="C11" s="342">
        <v>3</v>
      </c>
      <c r="D11" s="343">
        <v>4</v>
      </c>
      <c r="E11" s="343">
        <v>5</v>
      </c>
      <c r="F11" s="344" t="s">
        <v>164</v>
      </c>
      <c r="G11" s="344">
        <v>7</v>
      </c>
      <c r="H11" s="344">
        <v>8</v>
      </c>
      <c r="I11" s="344">
        <v>9</v>
      </c>
      <c r="J11" s="344">
        <v>10</v>
      </c>
      <c r="K11" s="344" t="s">
        <v>165</v>
      </c>
      <c r="L11" s="345" t="s">
        <v>373</v>
      </c>
      <c r="M11" s="344">
        <v>13</v>
      </c>
      <c r="N11" s="345" t="s">
        <v>226</v>
      </c>
      <c r="O11" s="342">
        <v>15</v>
      </c>
      <c r="P11" s="345" t="s">
        <v>166</v>
      </c>
      <c r="Q11" s="342">
        <v>17</v>
      </c>
      <c r="R11" s="345" t="s">
        <v>227</v>
      </c>
    </row>
    <row r="12" spans="1:19">
      <c r="A12" s="346" t="s">
        <v>467</v>
      </c>
      <c r="B12" s="347">
        <v>1240281.9767741933</v>
      </c>
      <c r="C12" s="347">
        <v>11144096.200967744</v>
      </c>
      <c r="D12" s="347">
        <v>28785.115483870999</v>
      </c>
      <c r="E12" s="348">
        <v>0</v>
      </c>
      <c r="F12" s="347">
        <v>12413163.293225808</v>
      </c>
      <c r="G12" s="347">
        <v>0</v>
      </c>
      <c r="H12" s="347">
        <v>10307.825161290324</v>
      </c>
      <c r="I12" s="347">
        <v>4320.1187096774183</v>
      </c>
      <c r="J12" s="347">
        <v>0</v>
      </c>
      <c r="K12" s="347">
        <v>14627.943870967727</v>
      </c>
      <c r="L12" s="347">
        <v>12398535.349354841</v>
      </c>
      <c r="M12" s="347">
        <v>12415.91</v>
      </c>
      <c r="N12" s="347">
        <v>12386119.439354841</v>
      </c>
      <c r="O12" s="349">
        <v>1.6E-2</v>
      </c>
      <c r="P12" s="347">
        <v>16831.54</v>
      </c>
      <c r="Q12" s="350">
        <v>2235737</v>
      </c>
      <c r="R12" s="347">
        <v>5.5456144212645935</v>
      </c>
      <c r="S12" s="154"/>
    </row>
    <row r="13" spans="1:19">
      <c r="A13" s="346" t="s">
        <v>468</v>
      </c>
      <c r="B13" s="347">
        <v>1254846.7635714284</v>
      </c>
      <c r="C13" s="347">
        <v>11106811.109999998</v>
      </c>
      <c r="D13" s="347">
        <v>2672.3478571428595</v>
      </c>
      <c r="E13" s="348">
        <v>0</v>
      </c>
      <c r="F13" s="347">
        <v>12364330.221428571</v>
      </c>
      <c r="G13" s="347">
        <v>0</v>
      </c>
      <c r="H13" s="347">
        <v>15318.03428571428</v>
      </c>
      <c r="I13" s="347">
        <v>5380.8621428571414</v>
      </c>
      <c r="J13" s="347">
        <v>0</v>
      </c>
      <c r="K13" s="347">
        <v>20698.896428571439</v>
      </c>
      <c r="L13" s="347">
        <v>12343631.325000001</v>
      </c>
      <c r="M13" s="347">
        <v>13589.536428571429</v>
      </c>
      <c r="N13" s="347">
        <v>12330041.78857143</v>
      </c>
      <c r="O13" s="349">
        <v>1.6E-2</v>
      </c>
      <c r="P13" s="347">
        <v>15133.84</v>
      </c>
      <c r="Q13" s="350">
        <v>2235737</v>
      </c>
      <c r="R13" s="347">
        <v>5.5210569601880719</v>
      </c>
      <c r="S13" s="154"/>
    </row>
    <row r="14" spans="1:19">
      <c r="A14" s="346" t="s">
        <v>469</v>
      </c>
      <c r="B14" s="351">
        <v>1220353.6912903222</v>
      </c>
      <c r="C14" s="351">
        <v>11073422.855806449</v>
      </c>
      <c r="D14" s="351">
        <v>2448.8412903225826</v>
      </c>
      <c r="E14" s="352">
        <v>0</v>
      </c>
      <c r="F14" s="351">
        <v>12296225.388387095</v>
      </c>
      <c r="G14" s="351">
        <v>0</v>
      </c>
      <c r="H14" s="351">
        <v>2478.5196774193564</v>
      </c>
      <c r="I14" s="351">
        <v>4393.695483870968</v>
      </c>
      <c r="J14" s="351">
        <v>0</v>
      </c>
      <c r="K14" s="351">
        <v>6872.2151612903299</v>
      </c>
      <c r="L14" s="351">
        <v>12289353.173225807</v>
      </c>
      <c r="M14" s="347">
        <v>0</v>
      </c>
      <c r="N14" s="351">
        <v>12289353.173225807</v>
      </c>
      <c r="O14" s="349">
        <v>1.6E-2</v>
      </c>
      <c r="P14" s="347">
        <v>16700.080000000002</v>
      </c>
      <c r="Q14" s="353">
        <v>2235737</v>
      </c>
      <c r="R14" s="351">
        <v>5.4967794392747464</v>
      </c>
      <c r="S14" s="154"/>
    </row>
    <row r="15" spans="1:19">
      <c r="A15" s="346" t="s">
        <v>470</v>
      </c>
      <c r="B15" s="362">
        <v>1197602.9539999999</v>
      </c>
      <c r="C15" s="362">
        <v>11015500.871333333</v>
      </c>
      <c r="D15" s="362">
        <v>2454.472000000002</v>
      </c>
      <c r="E15" s="363">
        <v>0</v>
      </c>
      <c r="F15" s="362">
        <v>12215558.297333336</v>
      </c>
      <c r="G15" s="362">
        <v>0</v>
      </c>
      <c r="H15" s="362">
        <v>1469.0916666666658</v>
      </c>
      <c r="I15" s="362">
        <v>1113.3386666666668</v>
      </c>
      <c r="J15" s="362">
        <v>0</v>
      </c>
      <c r="K15" s="362">
        <v>2582.4303333333351</v>
      </c>
      <c r="L15" s="362">
        <v>12212975.866999997</v>
      </c>
      <c r="M15" s="362">
        <v>0</v>
      </c>
      <c r="N15" s="362">
        <v>12212975.866999997</v>
      </c>
      <c r="O15" s="349">
        <v>1.6E-2</v>
      </c>
      <c r="P15" s="362">
        <v>16060.920000000002</v>
      </c>
      <c r="Q15" s="364">
        <v>2235737</v>
      </c>
      <c r="R15" s="362">
        <v>5.4626174129604692</v>
      </c>
      <c r="S15" s="154"/>
    </row>
    <row r="16" spans="1:19">
      <c r="A16" s="346" t="s">
        <v>471</v>
      </c>
      <c r="B16" s="362">
        <v>1183486.7551612903</v>
      </c>
      <c r="C16" s="362">
        <v>10865037.931290323</v>
      </c>
      <c r="D16" s="362">
        <v>2734.1851612903206</v>
      </c>
      <c r="E16" s="363">
        <v>0</v>
      </c>
      <c r="F16" s="362">
        <v>12051258.871612897</v>
      </c>
      <c r="G16" s="362">
        <v>0</v>
      </c>
      <c r="H16" s="362">
        <v>4603.9380645161336</v>
      </c>
      <c r="I16" s="362">
        <v>5180.8129032258066</v>
      </c>
      <c r="J16" s="362">
        <v>0</v>
      </c>
      <c r="K16" s="362">
        <v>9784.7509677419366</v>
      </c>
      <c r="L16" s="362">
        <v>12041474.120645158</v>
      </c>
      <c r="M16" s="362">
        <v>0</v>
      </c>
      <c r="N16" s="362">
        <v>12041474.120645158</v>
      </c>
      <c r="O16" s="349">
        <v>1.6E-2</v>
      </c>
      <c r="P16" s="362">
        <v>16363.220000000005</v>
      </c>
      <c r="Q16" s="364">
        <v>2235737</v>
      </c>
      <c r="R16" s="362">
        <v>5.3859081460141152</v>
      </c>
      <c r="S16" s="154"/>
    </row>
    <row r="17" spans="1:19">
      <c r="A17" s="346" t="s">
        <v>472</v>
      </c>
      <c r="B17" s="351">
        <v>1161741.6036666667</v>
      </c>
      <c r="C17" s="351">
        <v>10821712.346333332</v>
      </c>
      <c r="D17" s="351">
        <v>2026.5773333333316</v>
      </c>
      <c r="E17" s="352">
        <v>0</v>
      </c>
      <c r="F17" s="351">
        <v>11985480.527333329</v>
      </c>
      <c r="G17" s="351">
        <v>0</v>
      </c>
      <c r="H17" s="351">
        <v>4173.9346666666688</v>
      </c>
      <c r="I17" s="351">
        <v>5454.4066666666658</v>
      </c>
      <c r="J17" s="351">
        <v>0</v>
      </c>
      <c r="K17" s="351">
        <v>9628.3413333333338</v>
      </c>
      <c r="L17" s="351">
        <v>11975852.185999997</v>
      </c>
      <c r="M17" s="347">
        <v>20457.302099999924</v>
      </c>
      <c r="N17" s="351">
        <v>11955394.883899998</v>
      </c>
      <c r="O17" s="349">
        <v>1.6E-2</v>
      </c>
      <c r="P17" s="362">
        <v>15722.149999999996</v>
      </c>
      <c r="Q17" s="353">
        <v>2235737</v>
      </c>
      <c r="R17" s="351">
        <v>5.3565567801579528</v>
      </c>
      <c r="S17" s="154"/>
    </row>
    <row r="18" spans="1:19">
      <c r="A18" s="354" t="s">
        <v>78</v>
      </c>
      <c r="B18" s="355">
        <f>+SUM(B12:B17)</f>
        <v>7258313.744463901</v>
      </c>
      <c r="C18" s="355">
        <f t="shared" ref="C18:P18" si="0">+SUM(C12:C17)</f>
        <v>66026581.315731175</v>
      </c>
      <c r="D18" s="355">
        <f t="shared" si="0"/>
        <v>41121.539125960095</v>
      </c>
      <c r="E18" s="355">
        <f t="shared" si="0"/>
        <v>0</v>
      </c>
      <c r="F18" s="355">
        <f t="shared" si="0"/>
        <v>73326016.599321038</v>
      </c>
      <c r="G18" s="355">
        <f t="shared" si="0"/>
        <v>0</v>
      </c>
      <c r="H18" s="355">
        <f t="shared" si="0"/>
        <v>38351.343522273433</v>
      </c>
      <c r="I18" s="355">
        <f t="shared" si="0"/>
        <v>25843.234572964666</v>
      </c>
      <c r="J18" s="355">
        <f t="shared" si="0"/>
        <v>0</v>
      </c>
      <c r="K18" s="355">
        <f t="shared" si="0"/>
        <v>64194.578095238103</v>
      </c>
      <c r="L18" s="355">
        <f t="shared" si="0"/>
        <v>73261822.02122581</v>
      </c>
      <c r="M18" s="355">
        <f t="shared" si="0"/>
        <v>46462.748528571348</v>
      </c>
      <c r="N18" s="355">
        <f t="shared" si="0"/>
        <v>73215359.272697225</v>
      </c>
      <c r="O18" s="349"/>
      <c r="P18" s="355">
        <f t="shared" si="0"/>
        <v>96811.75</v>
      </c>
      <c r="Q18" s="355"/>
      <c r="R18" s="355"/>
    </row>
    <row r="19" spans="1:19">
      <c r="A19" s="354" t="s">
        <v>167</v>
      </c>
      <c r="B19" s="355">
        <f>+AVERAGE(B12:B17)</f>
        <v>1209718.9574106501</v>
      </c>
      <c r="C19" s="355">
        <f t="shared" ref="C19:R19" si="1">+AVERAGE(C12:C17)</f>
        <v>11004430.21928853</v>
      </c>
      <c r="D19" s="355">
        <f t="shared" si="1"/>
        <v>6853.5898543266821</v>
      </c>
      <c r="E19" s="355">
        <f t="shared" si="1"/>
        <v>0</v>
      </c>
      <c r="F19" s="355">
        <f t="shared" si="1"/>
        <v>12221002.766553506</v>
      </c>
      <c r="G19" s="355">
        <f t="shared" si="1"/>
        <v>0</v>
      </c>
      <c r="H19" s="355">
        <f t="shared" si="1"/>
        <v>6391.8905870455719</v>
      </c>
      <c r="I19" s="355">
        <f t="shared" si="1"/>
        <v>4307.2057621607773</v>
      </c>
      <c r="J19" s="355">
        <f t="shared" si="1"/>
        <v>0</v>
      </c>
      <c r="K19" s="355">
        <f t="shared" si="1"/>
        <v>10699.096349206351</v>
      </c>
      <c r="L19" s="355">
        <f t="shared" si="1"/>
        <v>12210303.670204302</v>
      </c>
      <c r="M19" s="355">
        <f t="shared" si="1"/>
        <v>7743.7914214285584</v>
      </c>
      <c r="N19" s="355">
        <f t="shared" si="1"/>
        <v>12202559.87878287</v>
      </c>
      <c r="O19" s="373">
        <f>+AVERAGE(O12:O17)</f>
        <v>1.6E-2</v>
      </c>
      <c r="P19" s="355">
        <f t="shared" si="1"/>
        <v>16135.291666666666</v>
      </c>
      <c r="Q19" s="355">
        <f t="shared" si="1"/>
        <v>2235737</v>
      </c>
      <c r="R19" s="355">
        <f t="shared" si="1"/>
        <v>5.4614221933099918</v>
      </c>
    </row>
    <row r="21" spans="1:19"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</row>
    <row r="22" spans="1:19" ht="12.75" customHeight="1">
      <c r="A22" s="356" t="str">
        <f>+' Prilog 1'!A38</f>
        <v>Datum izvještaja: 30.06.2026.g.</v>
      </c>
      <c r="C22" s="357"/>
      <c r="G22" s="356"/>
      <c r="K22" s="154"/>
    </row>
    <row r="23" spans="1:19" ht="12.75" customHeight="1">
      <c r="A23" s="358" t="s">
        <v>228</v>
      </c>
      <c r="M23" s="154"/>
      <c r="O23" s="356" t="s">
        <v>173</v>
      </c>
    </row>
    <row r="24" spans="1:19" ht="12.75" customHeight="1">
      <c r="G24" s="356"/>
      <c r="M24" s="360"/>
      <c r="R24" s="361"/>
    </row>
    <row r="25" spans="1:19" ht="12.75" customHeight="1">
      <c r="A25" s="359"/>
      <c r="B25" s="359"/>
      <c r="M25" s="154"/>
      <c r="O25" s="361" t="s">
        <v>473</v>
      </c>
      <c r="P25" s="361"/>
      <c r="Q25" s="361"/>
    </row>
    <row r="26" spans="1:19" ht="12.75" customHeight="1">
      <c r="A26" s="415" t="s">
        <v>438</v>
      </c>
      <c r="B26" s="415"/>
      <c r="P26" s="374" t="s">
        <v>364</v>
      </c>
      <c r="Q26" s="374"/>
    </row>
  </sheetData>
  <mergeCells count="10">
    <mergeCell ref="A26:B26"/>
    <mergeCell ref="B9:F9"/>
    <mergeCell ref="G9:K9"/>
    <mergeCell ref="A8:R8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  <pageSetup paperSize="9" scale="51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N42"/>
  <sheetViews>
    <sheetView showGridLines="0" zoomScaleNormal="100" workbookViewId="0">
      <selection activeCell="A41" sqref="A41"/>
    </sheetView>
  </sheetViews>
  <sheetFormatPr defaultRowHeight="12.75"/>
  <cols>
    <col min="1" max="1" width="13.140625" style="1" customWidth="1"/>
    <col min="2" max="2" width="33.7109375" style="1" customWidth="1"/>
    <col min="3" max="3" width="29.28515625" style="1" customWidth="1"/>
    <col min="4" max="4" width="2.42578125" style="1" customWidth="1"/>
    <col min="5" max="7" width="9.140625" style="1" hidden="1" customWidth="1"/>
    <col min="8" max="10" width="9.140625" style="1"/>
    <col min="11" max="11" width="3.85546875" style="1" customWidth="1"/>
    <col min="12" max="12" width="4.140625" style="1" customWidth="1"/>
    <col min="13" max="13" width="15.7109375" style="1" hidden="1" customWidth="1"/>
    <col min="14" max="14" width="9.140625" style="1"/>
    <col min="15" max="15" width="5.7109375" style="1" customWidth="1"/>
    <col min="16" max="16" width="10.5703125" style="1" customWidth="1"/>
    <col min="17" max="17" width="7.42578125" style="1" customWidth="1"/>
    <col min="18" max="18" width="2.28515625" style="1" customWidth="1"/>
    <col min="19" max="19" width="9.140625" style="1"/>
    <col min="20" max="20" width="9.5703125" style="1" bestFit="1" customWidth="1"/>
    <col min="21" max="16384" width="9.140625" style="1"/>
  </cols>
  <sheetData>
    <row r="1" spans="1:21">
      <c r="A1" s="5" t="s">
        <v>24</v>
      </c>
      <c r="B1" s="5"/>
      <c r="C1" s="62"/>
      <c r="D1" s="63" t="s">
        <v>88</v>
      </c>
      <c r="E1" s="62"/>
      <c r="F1" s="64"/>
      <c r="Q1" s="1" t="s">
        <v>393</v>
      </c>
    </row>
    <row r="2" spans="1:21" ht="12.75" customHeight="1">
      <c r="A2" s="5" t="s">
        <v>25</v>
      </c>
      <c r="B2" s="5"/>
      <c r="C2" s="62"/>
      <c r="D2" s="63" t="s">
        <v>84</v>
      </c>
      <c r="E2" s="62"/>
      <c r="F2" s="64"/>
    </row>
    <row r="3" spans="1:21" ht="12.75" customHeight="1">
      <c r="A3" s="5" t="s">
        <v>26</v>
      </c>
      <c r="B3" s="5"/>
      <c r="C3" s="62"/>
      <c r="D3" s="63" t="s">
        <v>89</v>
      </c>
      <c r="E3" s="62"/>
      <c r="F3" s="64"/>
    </row>
    <row r="4" spans="1:21" ht="12.75" customHeight="1">
      <c r="A4" s="5" t="s">
        <v>27</v>
      </c>
      <c r="B4" s="5"/>
      <c r="C4" s="62"/>
      <c r="D4" s="277" t="str">
        <f>'Prilog 2'!D4</f>
        <v>65-01-0233-08</v>
      </c>
      <c r="E4" s="62"/>
      <c r="F4" s="64"/>
    </row>
    <row r="5" spans="1:21" ht="12.75" customHeight="1">
      <c r="A5" s="5" t="s">
        <v>28</v>
      </c>
      <c r="B5" s="5"/>
      <c r="C5" s="62"/>
      <c r="D5" s="304" t="s">
        <v>90</v>
      </c>
      <c r="E5" s="62"/>
      <c r="F5" s="64"/>
    </row>
    <row r="6" spans="1:21" ht="12.75" customHeight="1">
      <c r="A6" s="5" t="s">
        <v>29</v>
      </c>
      <c r="B6" s="5"/>
      <c r="C6" s="62"/>
      <c r="D6" s="305" t="s">
        <v>85</v>
      </c>
      <c r="E6" s="62"/>
      <c r="F6" s="64"/>
    </row>
    <row r="7" spans="1:21" ht="20.25" customHeight="1">
      <c r="B7" s="306" t="s">
        <v>455</v>
      </c>
      <c r="C7" s="306"/>
      <c r="D7" s="306"/>
      <c r="E7" s="306"/>
      <c r="F7" s="306"/>
      <c r="G7" s="306"/>
      <c r="H7" s="306"/>
      <c r="I7" s="306"/>
      <c r="J7" s="306"/>
      <c r="K7" s="306"/>
      <c r="L7" s="306"/>
      <c r="M7" s="306"/>
      <c r="N7" s="307"/>
    </row>
    <row r="8" spans="1:21" ht="30" customHeight="1">
      <c r="A8" s="308" t="s">
        <v>394</v>
      </c>
      <c r="B8" s="421" t="s">
        <v>395</v>
      </c>
      <c r="C8" s="421"/>
      <c r="D8" s="421"/>
      <c r="E8" s="421"/>
      <c r="F8" s="421"/>
      <c r="G8" s="421"/>
      <c r="H8" s="421" t="s">
        <v>396</v>
      </c>
      <c r="I8" s="421"/>
      <c r="J8" s="421"/>
      <c r="K8" s="421"/>
      <c r="L8" s="421"/>
      <c r="M8" s="421"/>
      <c r="N8" s="422" t="s">
        <v>397</v>
      </c>
      <c r="O8" s="422"/>
      <c r="P8" s="422"/>
      <c r="Q8" s="422"/>
      <c r="R8" s="422"/>
    </row>
    <row r="9" spans="1:21" ht="12.75" customHeight="1">
      <c r="A9" s="94">
        <v>1</v>
      </c>
      <c r="B9" s="423">
        <v>2</v>
      </c>
      <c r="C9" s="423"/>
      <c r="D9" s="423"/>
      <c r="E9" s="423"/>
      <c r="F9" s="423"/>
      <c r="G9" s="423"/>
      <c r="H9" s="423">
        <v>3</v>
      </c>
      <c r="I9" s="423"/>
      <c r="J9" s="423"/>
      <c r="K9" s="423"/>
      <c r="L9" s="423"/>
      <c r="M9" s="423"/>
      <c r="N9" s="423">
        <v>4</v>
      </c>
      <c r="O9" s="423"/>
      <c r="P9" s="423"/>
      <c r="Q9" s="423"/>
      <c r="R9" s="423"/>
    </row>
    <row r="10" spans="1:21">
      <c r="A10" s="309" t="s">
        <v>6</v>
      </c>
      <c r="B10" s="424" t="s">
        <v>398</v>
      </c>
      <c r="C10" s="424"/>
      <c r="D10" s="424"/>
      <c r="E10" s="424"/>
      <c r="F10" s="424"/>
      <c r="G10" s="424"/>
      <c r="H10" s="425"/>
      <c r="I10" s="425"/>
      <c r="J10" s="425"/>
      <c r="K10" s="425"/>
      <c r="L10" s="425"/>
      <c r="M10" s="425"/>
      <c r="N10" s="425"/>
      <c r="O10" s="425"/>
      <c r="P10" s="425"/>
      <c r="Q10" s="425"/>
      <c r="R10" s="425"/>
    </row>
    <row r="11" spans="1:21">
      <c r="A11" s="94" t="s">
        <v>0</v>
      </c>
      <c r="B11" s="426" t="s">
        <v>5</v>
      </c>
      <c r="C11" s="426"/>
      <c r="D11" s="426"/>
      <c r="E11" s="426"/>
      <c r="F11" s="426"/>
      <c r="G11" s="426"/>
      <c r="H11" s="427">
        <v>1156693.99</v>
      </c>
      <c r="I11" s="427"/>
      <c r="J11" s="427"/>
      <c r="K11" s="427"/>
      <c r="L11" s="427"/>
      <c r="M11" s="427"/>
      <c r="N11" s="428">
        <f>+H11/$H$24</f>
        <v>9.6328938577641784E-2</v>
      </c>
      <c r="O11" s="428"/>
      <c r="P11" s="428"/>
      <c r="Q11" s="428"/>
      <c r="R11" s="428"/>
      <c r="U11" s="13"/>
    </row>
    <row r="12" spans="1:21">
      <c r="A12" s="94" t="s">
        <v>1</v>
      </c>
      <c r="B12" s="426" t="s">
        <v>399</v>
      </c>
      <c r="C12" s="426"/>
      <c r="D12" s="426"/>
      <c r="E12" s="426"/>
      <c r="F12" s="426"/>
      <c r="G12" s="426"/>
      <c r="H12" s="427">
        <v>10843244.855699999</v>
      </c>
      <c r="I12" s="427"/>
      <c r="J12" s="427"/>
      <c r="K12" s="427"/>
      <c r="L12" s="427"/>
      <c r="M12" s="427"/>
      <c r="N12" s="428">
        <f t="shared" ref="N12:N24" si="0">+H12/$H$24</f>
        <v>0.90302039840896509</v>
      </c>
      <c r="O12" s="428"/>
      <c r="P12" s="428"/>
      <c r="Q12" s="428"/>
      <c r="R12" s="428"/>
      <c r="U12" s="13"/>
    </row>
    <row r="13" spans="1:21">
      <c r="A13" s="94" t="s">
        <v>400</v>
      </c>
      <c r="B13" s="426" t="s">
        <v>401</v>
      </c>
      <c r="C13" s="426"/>
      <c r="D13" s="426"/>
      <c r="E13" s="426"/>
      <c r="F13" s="426"/>
      <c r="G13" s="426"/>
      <c r="H13" s="427">
        <v>4880197.286799999</v>
      </c>
      <c r="I13" s="427"/>
      <c r="J13" s="427"/>
      <c r="K13" s="427"/>
      <c r="L13" s="427"/>
      <c r="M13" s="427"/>
      <c r="N13" s="428">
        <f t="shared" si="0"/>
        <v>0.4064205647743801</v>
      </c>
      <c r="O13" s="428"/>
      <c r="P13" s="428"/>
      <c r="Q13" s="428"/>
      <c r="R13" s="428"/>
      <c r="U13" s="13"/>
    </row>
    <row r="14" spans="1:21">
      <c r="A14" s="94" t="s">
        <v>402</v>
      </c>
      <c r="B14" s="426" t="s">
        <v>403</v>
      </c>
      <c r="C14" s="426"/>
      <c r="D14" s="426"/>
      <c r="E14" s="426"/>
      <c r="F14" s="426"/>
      <c r="G14" s="426"/>
      <c r="H14" s="427">
        <v>14190.218499999999</v>
      </c>
      <c r="I14" s="427"/>
      <c r="J14" s="427"/>
      <c r="K14" s="427"/>
      <c r="L14" s="427"/>
      <c r="M14" s="427"/>
      <c r="N14" s="428">
        <f t="shared" si="0"/>
        <v>1.1817548099215213E-3</v>
      </c>
      <c r="O14" s="428"/>
      <c r="P14" s="428"/>
      <c r="Q14" s="428"/>
      <c r="R14" s="428"/>
      <c r="U14" s="13"/>
    </row>
    <row r="15" spans="1:21">
      <c r="A15" s="94" t="s">
        <v>404</v>
      </c>
      <c r="B15" s="426" t="s">
        <v>405</v>
      </c>
      <c r="C15" s="426"/>
      <c r="D15" s="426"/>
      <c r="E15" s="426"/>
      <c r="F15" s="426"/>
      <c r="G15" s="426"/>
      <c r="H15" s="427"/>
      <c r="I15" s="427"/>
      <c r="J15" s="427"/>
      <c r="K15" s="427"/>
      <c r="L15" s="427"/>
      <c r="M15" s="427"/>
      <c r="N15" s="428">
        <f t="shared" si="0"/>
        <v>0</v>
      </c>
      <c r="O15" s="428"/>
      <c r="P15" s="428"/>
      <c r="Q15" s="428"/>
      <c r="R15" s="428"/>
      <c r="U15" s="13"/>
    </row>
    <row r="16" spans="1:21">
      <c r="A16" s="94" t="s">
        <v>406</v>
      </c>
      <c r="B16" s="426" t="s">
        <v>407</v>
      </c>
      <c r="C16" s="426"/>
      <c r="D16" s="426"/>
      <c r="E16" s="426"/>
      <c r="F16" s="426"/>
      <c r="G16" s="426"/>
      <c r="H16" s="427">
        <v>948857.3504</v>
      </c>
      <c r="I16" s="427"/>
      <c r="J16" s="427"/>
      <c r="K16" s="427"/>
      <c r="L16" s="427"/>
      <c r="M16" s="427"/>
      <c r="N16" s="428">
        <f t="shared" si="0"/>
        <v>7.9020399704528191E-2</v>
      </c>
      <c r="O16" s="428"/>
      <c r="P16" s="428"/>
      <c r="Q16" s="428"/>
      <c r="R16" s="428"/>
      <c r="T16" s="310"/>
      <c r="U16" s="13"/>
    </row>
    <row r="17" spans="1:21">
      <c r="A17" s="94" t="s">
        <v>408</v>
      </c>
      <c r="B17" s="426" t="s">
        <v>409</v>
      </c>
      <c r="C17" s="426"/>
      <c r="D17" s="426"/>
      <c r="E17" s="426"/>
      <c r="F17" s="426"/>
      <c r="G17" s="426"/>
      <c r="H17" s="427"/>
      <c r="I17" s="427"/>
      <c r="J17" s="427"/>
      <c r="K17" s="427"/>
      <c r="L17" s="427"/>
      <c r="M17" s="427"/>
      <c r="N17" s="428">
        <f t="shared" si="0"/>
        <v>0</v>
      </c>
      <c r="O17" s="428"/>
      <c r="P17" s="428"/>
      <c r="Q17" s="428"/>
      <c r="R17" s="428"/>
      <c r="U17" s="13"/>
    </row>
    <row r="18" spans="1:21">
      <c r="A18" s="94" t="s">
        <v>410</v>
      </c>
      <c r="B18" s="426" t="s">
        <v>411</v>
      </c>
      <c r="C18" s="426"/>
      <c r="D18" s="426"/>
      <c r="E18" s="426"/>
      <c r="F18" s="426"/>
      <c r="G18" s="429"/>
      <c r="H18" s="427">
        <v>5000000</v>
      </c>
      <c r="I18" s="427"/>
      <c r="J18" s="427"/>
      <c r="K18" s="427"/>
      <c r="L18" s="427"/>
      <c r="M18" s="427"/>
      <c r="N18" s="428">
        <f t="shared" si="0"/>
        <v>0.41639767912013526</v>
      </c>
      <c r="O18" s="428"/>
      <c r="P18" s="428"/>
      <c r="Q18" s="428"/>
      <c r="R18" s="428"/>
      <c r="U18" s="13"/>
    </row>
    <row r="19" spans="1:21">
      <c r="A19" s="94" t="s">
        <v>412</v>
      </c>
      <c r="B19" s="426" t="s">
        <v>413</v>
      </c>
      <c r="C19" s="426"/>
      <c r="D19" s="426"/>
      <c r="E19" s="426"/>
      <c r="F19" s="426"/>
      <c r="G19" s="426"/>
      <c r="H19" s="427"/>
      <c r="I19" s="427"/>
      <c r="J19" s="427"/>
      <c r="K19" s="427"/>
      <c r="L19" s="427"/>
      <c r="M19" s="427"/>
      <c r="N19" s="428">
        <f t="shared" si="0"/>
        <v>0</v>
      </c>
      <c r="O19" s="428"/>
      <c r="P19" s="428"/>
      <c r="Q19" s="428"/>
      <c r="R19" s="428"/>
      <c r="U19" s="13"/>
    </row>
    <row r="20" spans="1:21">
      <c r="A20" s="94" t="s">
        <v>2</v>
      </c>
      <c r="B20" s="426" t="s">
        <v>414</v>
      </c>
      <c r="C20" s="426"/>
      <c r="D20" s="426"/>
      <c r="E20" s="426"/>
      <c r="F20" s="426"/>
      <c r="G20" s="426"/>
      <c r="H20" s="427">
        <v>7813</v>
      </c>
      <c r="I20" s="427"/>
      <c r="J20" s="427"/>
      <c r="K20" s="427"/>
      <c r="L20" s="427"/>
      <c r="M20" s="427"/>
      <c r="N20" s="428">
        <f t="shared" si="0"/>
        <v>6.5066301339312331E-4</v>
      </c>
      <c r="O20" s="428"/>
      <c r="P20" s="428"/>
      <c r="Q20" s="428"/>
      <c r="R20" s="428"/>
      <c r="U20" s="13"/>
    </row>
    <row r="21" spans="1:21">
      <c r="A21" s="311" t="s">
        <v>415</v>
      </c>
      <c r="B21" s="426" t="s">
        <v>416</v>
      </c>
      <c r="C21" s="426"/>
      <c r="D21" s="426"/>
      <c r="E21" s="426"/>
      <c r="F21" s="426"/>
      <c r="G21" s="426"/>
      <c r="H21" s="427">
        <v>7813</v>
      </c>
      <c r="I21" s="427"/>
      <c r="J21" s="427"/>
      <c r="K21" s="427"/>
      <c r="L21" s="427"/>
      <c r="M21" s="427"/>
      <c r="N21" s="428">
        <f t="shared" si="0"/>
        <v>6.5066301339312331E-4</v>
      </c>
      <c r="O21" s="428"/>
      <c r="P21" s="428"/>
      <c r="Q21" s="428"/>
      <c r="R21" s="428"/>
      <c r="U21" s="13"/>
    </row>
    <row r="22" spans="1:21">
      <c r="A22" s="311" t="s">
        <v>417</v>
      </c>
      <c r="B22" s="426" t="s">
        <v>418</v>
      </c>
      <c r="C22" s="426"/>
      <c r="D22" s="426"/>
      <c r="E22" s="426"/>
      <c r="F22" s="426"/>
      <c r="G22" s="426"/>
      <c r="H22" s="427"/>
      <c r="I22" s="427"/>
      <c r="J22" s="427"/>
      <c r="K22" s="427"/>
      <c r="L22" s="427"/>
      <c r="M22" s="427"/>
      <c r="N22" s="428">
        <f t="shared" si="0"/>
        <v>0</v>
      </c>
      <c r="O22" s="428"/>
      <c r="P22" s="428"/>
      <c r="Q22" s="428"/>
      <c r="R22" s="428"/>
      <c r="U22" s="13"/>
    </row>
    <row r="23" spans="1:21">
      <c r="A23" s="94" t="s">
        <v>419</v>
      </c>
      <c r="B23" s="426" t="s">
        <v>420</v>
      </c>
      <c r="C23" s="426"/>
      <c r="D23" s="426"/>
      <c r="E23" s="426"/>
      <c r="F23" s="426"/>
      <c r="G23" s="426"/>
      <c r="H23" s="427"/>
      <c r="I23" s="427"/>
      <c r="J23" s="427"/>
      <c r="K23" s="427"/>
      <c r="L23" s="427"/>
      <c r="M23" s="427"/>
      <c r="N23" s="428">
        <f t="shared" si="0"/>
        <v>0</v>
      </c>
      <c r="O23" s="428"/>
      <c r="P23" s="428"/>
      <c r="Q23" s="428"/>
      <c r="R23" s="428"/>
      <c r="U23" s="13"/>
    </row>
    <row r="24" spans="1:21" ht="18" customHeight="1">
      <c r="A24" s="312" t="s">
        <v>421</v>
      </c>
      <c r="B24" s="430" t="s">
        <v>422</v>
      </c>
      <c r="C24" s="430"/>
      <c r="D24" s="430"/>
      <c r="E24" s="430"/>
      <c r="F24" s="430"/>
      <c r="G24" s="430"/>
      <c r="H24" s="431">
        <v>12007751.845699999</v>
      </c>
      <c r="I24" s="431"/>
      <c r="J24" s="431"/>
      <c r="K24" s="431"/>
      <c r="L24" s="431"/>
      <c r="M24" s="431"/>
      <c r="N24" s="428">
        <f t="shared" si="0"/>
        <v>1</v>
      </c>
      <c r="O24" s="428"/>
      <c r="P24" s="428"/>
      <c r="Q24" s="428"/>
      <c r="R24" s="428"/>
      <c r="U24" s="13"/>
    </row>
    <row r="25" spans="1:21">
      <c r="A25" s="309" t="s">
        <v>7</v>
      </c>
      <c r="B25" s="424" t="s">
        <v>423</v>
      </c>
      <c r="C25" s="424"/>
      <c r="D25" s="424"/>
      <c r="E25" s="424"/>
      <c r="F25" s="424"/>
      <c r="G25" s="424"/>
      <c r="H25" s="427"/>
      <c r="I25" s="427"/>
      <c r="J25" s="427"/>
      <c r="K25" s="427"/>
      <c r="L25" s="427"/>
      <c r="M25" s="427"/>
      <c r="N25" s="313"/>
      <c r="O25" s="76"/>
      <c r="P25" s="76"/>
      <c r="Q25" s="76"/>
      <c r="R25" s="76"/>
      <c r="U25" s="13"/>
    </row>
    <row r="26" spans="1:21">
      <c r="A26" s="94" t="s">
        <v>3</v>
      </c>
      <c r="B26" s="426" t="s">
        <v>163</v>
      </c>
      <c r="C26" s="426"/>
      <c r="D26" s="426"/>
      <c r="E26" s="426"/>
      <c r="F26" s="426"/>
      <c r="G26" s="426"/>
      <c r="H26" s="427">
        <v>0</v>
      </c>
      <c r="I26" s="427"/>
      <c r="J26" s="427"/>
      <c r="K26" s="427"/>
      <c r="L26" s="427"/>
      <c r="M26" s="427"/>
      <c r="N26" s="314"/>
      <c r="O26" s="76"/>
      <c r="P26" s="76"/>
      <c r="Q26" s="76"/>
      <c r="R26" s="76"/>
      <c r="U26" s="13"/>
    </row>
    <row r="27" spans="1:21">
      <c r="A27" s="94" t="s">
        <v>4</v>
      </c>
      <c r="B27" s="426" t="s">
        <v>49</v>
      </c>
      <c r="C27" s="426"/>
      <c r="D27" s="426"/>
      <c r="E27" s="426"/>
      <c r="F27" s="426"/>
      <c r="G27" s="426"/>
      <c r="H27" s="427">
        <v>17345.95</v>
      </c>
      <c r="I27" s="427"/>
      <c r="J27" s="427"/>
      <c r="K27" s="427"/>
      <c r="L27" s="427"/>
      <c r="M27" s="427"/>
      <c r="N27" s="314"/>
      <c r="O27" s="76"/>
      <c r="P27" s="76"/>
      <c r="Q27" s="76"/>
      <c r="R27" s="76"/>
      <c r="U27" s="13"/>
    </row>
    <row r="28" spans="1:21" s="37" customFormat="1" ht="15" customHeight="1">
      <c r="A28" s="94" t="s">
        <v>424</v>
      </c>
      <c r="B28" s="426" t="s">
        <v>425</v>
      </c>
      <c r="C28" s="426"/>
      <c r="D28" s="426"/>
      <c r="E28" s="426"/>
      <c r="F28" s="426"/>
      <c r="G28" s="426"/>
      <c r="H28" s="432">
        <v>15722.15</v>
      </c>
      <c r="I28" s="433"/>
      <c r="J28" s="433"/>
      <c r="K28" s="433"/>
      <c r="L28" s="433"/>
      <c r="M28" s="434"/>
      <c r="N28" s="314"/>
      <c r="O28" s="76"/>
      <c r="P28" s="76"/>
      <c r="Q28" s="76"/>
      <c r="R28" s="76"/>
      <c r="U28" s="13"/>
    </row>
    <row r="29" spans="1:21" s="37" customFormat="1" ht="15" customHeight="1">
      <c r="A29" s="94" t="s">
        <v>426</v>
      </c>
      <c r="B29" s="426" t="s">
        <v>427</v>
      </c>
      <c r="C29" s="426"/>
      <c r="D29" s="426"/>
      <c r="E29" s="426"/>
      <c r="F29" s="426"/>
      <c r="G29" s="426"/>
      <c r="H29" s="431">
        <v>0</v>
      </c>
      <c r="I29" s="431"/>
      <c r="J29" s="431"/>
      <c r="K29" s="431"/>
      <c r="L29" s="431"/>
      <c r="M29" s="431"/>
      <c r="N29" s="314"/>
      <c r="O29" s="76"/>
      <c r="P29" s="76"/>
      <c r="Q29" s="76"/>
      <c r="R29" s="76"/>
      <c r="U29" s="13"/>
    </row>
    <row r="30" spans="1:21" s="37" customFormat="1" ht="21" customHeight="1">
      <c r="A30" s="312" t="s">
        <v>428</v>
      </c>
      <c r="B30" s="430" t="s">
        <v>429</v>
      </c>
      <c r="C30" s="430"/>
      <c r="D30" s="430"/>
      <c r="E30" s="430"/>
      <c r="F30" s="430"/>
      <c r="G30" s="430"/>
      <c r="H30" s="431">
        <v>33068.1</v>
      </c>
      <c r="I30" s="431"/>
      <c r="J30" s="431"/>
      <c r="K30" s="431"/>
      <c r="L30" s="431"/>
      <c r="M30" s="431"/>
      <c r="N30" s="314"/>
      <c r="O30" s="76"/>
      <c r="P30" s="76"/>
      <c r="Q30" s="76"/>
      <c r="R30" s="76"/>
      <c r="U30" s="13"/>
    </row>
    <row r="31" spans="1:21" s="37" customFormat="1" ht="15" customHeight="1">
      <c r="A31" s="8" t="s">
        <v>430</v>
      </c>
      <c r="B31" s="435" t="s">
        <v>431</v>
      </c>
      <c r="C31" s="435"/>
      <c r="D31" s="435"/>
      <c r="E31" s="435"/>
      <c r="F31" s="435"/>
      <c r="G31" s="435"/>
      <c r="H31" s="439">
        <v>11974683.7357</v>
      </c>
      <c r="I31" s="439"/>
      <c r="J31" s="439"/>
      <c r="K31" s="439"/>
      <c r="L31" s="439"/>
      <c r="M31" s="439"/>
      <c r="N31" s="314"/>
      <c r="O31" s="182"/>
      <c r="P31" s="76"/>
      <c r="Q31" s="76"/>
      <c r="R31" s="76"/>
      <c r="U31" s="13"/>
    </row>
    <row r="32" spans="1:21" s="37" customFormat="1" ht="15" customHeight="1">
      <c r="A32" s="8" t="s">
        <v>8</v>
      </c>
      <c r="B32" s="437" t="s">
        <v>432</v>
      </c>
      <c r="C32" s="437"/>
      <c r="D32" s="437"/>
      <c r="E32" s="437"/>
      <c r="F32" s="437"/>
      <c r="G32" s="437"/>
      <c r="H32" s="440">
        <v>2235737</v>
      </c>
      <c r="I32" s="441"/>
      <c r="J32" s="441"/>
      <c r="K32" s="441"/>
      <c r="L32" s="441"/>
      <c r="M32" s="441"/>
      <c r="N32" s="314"/>
      <c r="O32" s="76"/>
      <c r="P32" s="76"/>
      <c r="Q32" s="76"/>
      <c r="R32" s="76"/>
      <c r="U32" s="13"/>
    </row>
    <row r="33" spans="1:40">
      <c r="A33" s="8" t="s">
        <v>433</v>
      </c>
      <c r="B33" s="435" t="s">
        <v>434</v>
      </c>
      <c r="C33" s="435"/>
      <c r="D33" s="435"/>
      <c r="E33" s="435"/>
      <c r="F33" s="435"/>
      <c r="G33" s="435"/>
      <c r="H33" s="436">
        <v>5.3560341559405247</v>
      </c>
      <c r="I33" s="436"/>
      <c r="J33" s="436"/>
      <c r="K33" s="436"/>
      <c r="L33" s="436"/>
      <c r="M33" s="436"/>
      <c r="N33" s="314"/>
      <c r="U33" s="13"/>
    </row>
    <row r="34" spans="1:40">
      <c r="A34" s="8" t="s">
        <v>435</v>
      </c>
      <c r="B34" s="437" t="s">
        <v>436</v>
      </c>
      <c r="C34" s="437"/>
      <c r="D34" s="437"/>
      <c r="E34" s="437"/>
      <c r="F34" s="437"/>
      <c r="G34" s="437"/>
      <c r="H34" s="438">
        <v>1.59</v>
      </c>
      <c r="I34" s="438"/>
      <c r="J34" s="438"/>
      <c r="K34" s="438"/>
      <c r="L34" s="438"/>
      <c r="M34" s="438"/>
      <c r="N34" s="314"/>
      <c r="U34" s="13"/>
    </row>
    <row r="35" spans="1:40">
      <c r="N35" s="76"/>
    </row>
    <row r="36" spans="1:40">
      <c r="C36" s="76"/>
      <c r="N36" s="76"/>
    </row>
    <row r="37" spans="1:40">
      <c r="A37" s="1" t="str">
        <f>' Prilog 1'!A38</f>
        <v>Datum izvještaja: 30.06.2026.g.</v>
      </c>
      <c r="C37" s="76"/>
      <c r="J37" s="76"/>
      <c r="K37" s="76"/>
      <c r="L37" s="76"/>
    </row>
    <row r="38" spans="1:40" s="24" customFormat="1">
      <c r="A38" s="252" t="s">
        <v>228</v>
      </c>
      <c r="B38" s="1"/>
      <c r="C38" s="67"/>
      <c r="D38" s="76"/>
      <c r="E38" s="76"/>
      <c r="F38" s="76"/>
      <c r="G38" s="76"/>
      <c r="H38" s="1" t="s">
        <v>173</v>
      </c>
      <c r="I38" s="76"/>
      <c r="J38" s="76"/>
      <c r="K38" s="67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0"/>
    </row>
    <row r="39" spans="1:40" s="24" customFormat="1">
      <c r="A39" s="1"/>
      <c r="B39" s="1"/>
      <c r="C39" s="67"/>
      <c r="D39" s="76"/>
      <c r="E39" s="76"/>
      <c r="F39" s="76"/>
      <c r="G39" s="76"/>
      <c r="H39" s="1"/>
      <c r="I39" s="76"/>
      <c r="J39" s="76"/>
      <c r="K39" s="67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0"/>
    </row>
    <row r="40" spans="1:40" s="24" customFormat="1">
      <c r="A40" s="1" t="str">
        <f>'Prilog 4'!B36</f>
        <v>Elvira Žilić dipl.ecc</v>
      </c>
      <c r="B40" s="1"/>
      <c r="C40" s="67"/>
      <c r="D40" s="76"/>
      <c r="E40" s="76"/>
      <c r="F40" s="76"/>
      <c r="G40" s="76"/>
      <c r="H40" s="1" t="s">
        <v>364</v>
      </c>
      <c r="I40" s="76"/>
      <c r="J40" s="76"/>
      <c r="K40" s="67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0"/>
    </row>
    <row r="41" spans="1:40">
      <c r="C41" s="76"/>
      <c r="J41" s="76"/>
      <c r="K41" s="76"/>
      <c r="L41" s="76"/>
    </row>
    <row r="42" spans="1:40">
      <c r="C42" s="76"/>
    </row>
  </sheetData>
  <mergeCells count="71">
    <mergeCell ref="B33:G33"/>
    <mergeCell ref="H33:M33"/>
    <mergeCell ref="B34:G34"/>
    <mergeCell ref="H34:M34"/>
    <mergeCell ref="B30:G30"/>
    <mergeCell ref="H30:M30"/>
    <mergeCell ref="B31:G31"/>
    <mergeCell ref="H31:M31"/>
    <mergeCell ref="B32:G32"/>
    <mergeCell ref="H32:M32"/>
    <mergeCell ref="B27:G27"/>
    <mergeCell ref="H27:M27"/>
    <mergeCell ref="B28:G28"/>
    <mergeCell ref="H28:M28"/>
    <mergeCell ref="B29:G29"/>
    <mergeCell ref="H29:M29"/>
    <mergeCell ref="B26:G26"/>
    <mergeCell ref="H26:M26"/>
    <mergeCell ref="B22:G22"/>
    <mergeCell ref="H22:M22"/>
    <mergeCell ref="N22:R22"/>
    <mergeCell ref="B23:G23"/>
    <mergeCell ref="H23:M23"/>
    <mergeCell ref="N23:R23"/>
    <mergeCell ref="B24:G24"/>
    <mergeCell ref="H24:M24"/>
    <mergeCell ref="N24:R24"/>
    <mergeCell ref="B25:G25"/>
    <mergeCell ref="H25:M25"/>
    <mergeCell ref="B20:G20"/>
    <mergeCell ref="H20:M20"/>
    <mergeCell ref="N20:R20"/>
    <mergeCell ref="B21:G21"/>
    <mergeCell ref="H21:M21"/>
    <mergeCell ref="N21:R21"/>
    <mergeCell ref="B18:G18"/>
    <mergeCell ref="H18:M18"/>
    <mergeCell ref="N18:R18"/>
    <mergeCell ref="B19:G19"/>
    <mergeCell ref="H19:M19"/>
    <mergeCell ref="N19:R19"/>
    <mergeCell ref="B16:G16"/>
    <mergeCell ref="H16:M16"/>
    <mergeCell ref="N16:R16"/>
    <mergeCell ref="B17:G17"/>
    <mergeCell ref="H17:M17"/>
    <mergeCell ref="N17:R17"/>
    <mergeCell ref="B14:G14"/>
    <mergeCell ref="H14:M14"/>
    <mergeCell ref="N14:R14"/>
    <mergeCell ref="B15:G15"/>
    <mergeCell ref="H15:M15"/>
    <mergeCell ref="N15:R15"/>
    <mergeCell ref="B12:G12"/>
    <mergeCell ref="H12:M12"/>
    <mergeCell ref="N12:R12"/>
    <mergeCell ref="B13:G13"/>
    <mergeCell ref="H13:M13"/>
    <mergeCell ref="N13:R13"/>
    <mergeCell ref="B10:G10"/>
    <mergeCell ref="H10:M10"/>
    <mergeCell ref="N10:R10"/>
    <mergeCell ref="B11:G11"/>
    <mergeCell ref="H11:M11"/>
    <mergeCell ref="N11:R11"/>
    <mergeCell ref="B8:G8"/>
    <mergeCell ref="H8:M8"/>
    <mergeCell ref="N8:R8"/>
    <mergeCell ref="B9:G9"/>
    <mergeCell ref="H9:M9"/>
    <mergeCell ref="N9:R9"/>
  </mergeCells>
  <phoneticPr fontId="12" type="noConversion"/>
  <pageMargins left="0.75" right="0.75" top="1" bottom="1" header="0.5" footer="0.5"/>
  <pageSetup scale="82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37"/>
  <sheetViews>
    <sheetView topLeftCell="A4" zoomScaleNormal="100" workbookViewId="0">
      <selection activeCell="H18" sqref="H18"/>
    </sheetView>
  </sheetViews>
  <sheetFormatPr defaultRowHeight="12.75"/>
  <cols>
    <col min="1" max="1" width="5.140625" style="1" customWidth="1"/>
    <col min="2" max="2" width="63.85546875" style="1" customWidth="1"/>
    <col min="3" max="3" width="24.85546875" style="1" customWidth="1"/>
    <col min="4" max="4" width="17.28515625" style="1" customWidth="1"/>
    <col min="5" max="16384" width="9.140625" style="1"/>
  </cols>
  <sheetData>
    <row r="1" spans="1:14">
      <c r="B1" s="5" t="s">
        <v>24</v>
      </c>
      <c r="C1" s="36" t="str">
        <f>'Prilog 2'!D1</f>
        <v>ZIF "FORTUNA FOND" d.d.</v>
      </c>
      <c r="D1" s="111" t="s">
        <v>287</v>
      </c>
    </row>
    <row r="2" spans="1:14">
      <c r="B2" s="5" t="s">
        <v>25</v>
      </c>
      <c r="C2" s="36" t="str">
        <f>'Prilog 2'!D2</f>
        <v>ZJP-031-03</v>
      </c>
      <c r="D2" s="5"/>
    </row>
    <row r="3" spans="1:14">
      <c r="B3" s="5" t="s">
        <v>26</v>
      </c>
      <c r="C3" s="36" t="str">
        <f>'Prilog 2'!D3</f>
        <v>LILIUM ASSET MANAGEMENT d.o.o. Sarajevo</v>
      </c>
      <c r="D3" s="5"/>
    </row>
    <row r="4" spans="1:14">
      <c r="B4" s="5" t="s">
        <v>27</v>
      </c>
      <c r="C4" s="277" t="str">
        <f>'Prilog 2'!D4</f>
        <v>65-01-0233-08</v>
      </c>
      <c r="D4" s="5"/>
    </row>
    <row r="5" spans="1:14">
      <c r="B5" s="5" t="s">
        <v>28</v>
      </c>
      <c r="C5" s="36" t="str">
        <f>'Prilog 2'!D5</f>
        <v>4201337670008</v>
      </c>
      <c r="D5" s="5"/>
    </row>
    <row r="6" spans="1:14">
      <c r="B6" s="5" t="s">
        <v>29</v>
      </c>
      <c r="C6" s="36" t="str">
        <f>'Prilog 2'!D6</f>
        <v>4263012890007</v>
      </c>
      <c r="D6" s="5"/>
    </row>
    <row r="8" spans="1:14" ht="12.75" customHeight="1">
      <c r="A8" s="442" t="s">
        <v>474</v>
      </c>
      <c r="B8" s="442"/>
      <c r="C8" s="442"/>
      <c r="D8" s="442"/>
    </row>
    <row r="9" spans="1:14">
      <c r="A9" s="442"/>
      <c r="B9" s="442"/>
      <c r="C9" s="442"/>
      <c r="D9" s="442"/>
    </row>
    <row r="10" spans="1:14" ht="13.5" thickBot="1">
      <c r="A10" s="278"/>
      <c r="B10" s="278"/>
      <c r="C10" s="278"/>
    </row>
    <row r="11" spans="1:14" ht="13.5" customHeight="1">
      <c r="A11" s="451" t="s">
        <v>168</v>
      </c>
      <c r="B11" s="445" t="s">
        <v>15</v>
      </c>
      <c r="C11" s="447" t="s">
        <v>16</v>
      </c>
      <c r="D11" s="449" t="s">
        <v>17</v>
      </c>
    </row>
    <row r="12" spans="1:14">
      <c r="A12" s="452"/>
      <c r="B12" s="446"/>
      <c r="C12" s="448"/>
      <c r="D12" s="450"/>
    </row>
    <row r="13" spans="1:14">
      <c r="A13" s="279">
        <v>1</v>
      </c>
      <c r="B13" s="280">
        <v>2</v>
      </c>
      <c r="C13" s="315">
        <v>3</v>
      </c>
      <c r="D13" s="281">
        <v>4</v>
      </c>
      <c r="E13" s="376"/>
      <c r="F13" s="376"/>
      <c r="G13" s="376"/>
      <c r="H13" s="376"/>
      <c r="I13" s="376"/>
      <c r="J13" s="376"/>
      <c r="K13" s="376"/>
    </row>
    <row r="14" spans="1:14">
      <c r="A14" s="282">
        <v>1</v>
      </c>
      <c r="B14" s="283" t="s">
        <v>87</v>
      </c>
      <c r="C14" s="284">
        <f>81089.6+15722.15</f>
        <v>96811.75</v>
      </c>
      <c r="D14" s="285">
        <f>+C14/$C$27</f>
        <v>0.48021865749441306</v>
      </c>
      <c r="K14" s="13"/>
      <c r="L14" s="13"/>
      <c r="M14" s="377"/>
      <c r="N14" s="13"/>
    </row>
    <row r="15" spans="1:14">
      <c r="A15" s="286">
        <v>2</v>
      </c>
      <c r="B15" s="287" t="s">
        <v>169</v>
      </c>
      <c r="C15" s="284">
        <v>6097.6399999999994</v>
      </c>
      <c r="D15" s="285">
        <f t="shared" ref="D15:D28" si="0">+C15/$C$27</f>
        <v>3.0246333680407932E-2</v>
      </c>
      <c r="K15" s="13"/>
      <c r="L15" s="13"/>
      <c r="M15" s="377"/>
      <c r="N15" s="13"/>
    </row>
    <row r="16" spans="1:14">
      <c r="A16" s="286">
        <v>3</v>
      </c>
      <c r="B16" s="288" t="s">
        <v>9</v>
      </c>
      <c r="C16" s="284">
        <v>16903.04</v>
      </c>
      <c r="D16" s="285">
        <f t="shared" si="0"/>
        <v>8.3844731413019222E-2</v>
      </c>
      <c r="K16" s="13"/>
      <c r="L16" s="13"/>
      <c r="M16" s="377"/>
      <c r="N16" s="13"/>
    </row>
    <row r="17" spans="1:14">
      <c r="A17" s="286">
        <v>4</v>
      </c>
      <c r="B17" s="288" t="s">
        <v>10</v>
      </c>
      <c r="C17" s="284">
        <v>0</v>
      </c>
      <c r="D17" s="285">
        <f t="shared" si="0"/>
        <v>0</v>
      </c>
      <c r="K17" s="13"/>
      <c r="L17" s="13"/>
      <c r="M17" s="13"/>
      <c r="N17" s="13"/>
    </row>
    <row r="18" spans="1:14">
      <c r="A18" s="286">
        <v>5</v>
      </c>
      <c r="B18" s="288" t="s">
        <v>11</v>
      </c>
      <c r="C18" s="284">
        <v>0</v>
      </c>
      <c r="D18" s="285">
        <f t="shared" si="0"/>
        <v>0</v>
      </c>
      <c r="K18" s="13"/>
      <c r="L18" s="13"/>
      <c r="M18" s="13"/>
      <c r="N18" s="13"/>
    </row>
    <row r="19" spans="1:14">
      <c r="A19" s="286">
        <v>6</v>
      </c>
      <c r="B19" s="288" t="s">
        <v>30</v>
      </c>
      <c r="C19" s="284">
        <v>11400</v>
      </c>
      <c r="D19" s="285">
        <f t="shared" si="0"/>
        <v>5.6547812589239514E-2</v>
      </c>
      <c r="K19" s="13"/>
      <c r="L19" s="13"/>
      <c r="M19" s="377"/>
      <c r="N19" s="13"/>
    </row>
    <row r="20" spans="1:14">
      <c r="A20" s="286">
        <v>7</v>
      </c>
      <c r="B20" s="288" t="s">
        <v>32</v>
      </c>
      <c r="C20" s="284">
        <v>255.18000000000006</v>
      </c>
      <c r="D20" s="285">
        <f t="shared" si="0"/>
        <v>1.2657781418001881E-3</v>
      </c>
      <c r="K20" s="13"/>
      <c r="L20" s="13"/>
      <c r="M20" s="377"/>
      <c r="N20" s="13"/>
    </row>
    <row r="21" spans="1:14">
      <c r="A21" s="286">
        <v>8</v>
      </c>
      <c r="B21" s="288" t="s">
        <v>12</v>
      </c>
      <c r="C21" s="284">
        <v>5130.45</v>
      </c>
      <c r="D21" s="285">
        <f t="shared" si="0"/>
        <v>2.5448747815654725E-2</v>
      </c>
      <c r="K21" s="13"/>
      <c r="L21" s="13"/>
      <c r="M21" s="377"/>
      <c r="N21" s="13"/>
    </row>
    <row r="22" spans="1:14">
      <c r="A22" s="286">
        <v>9</v>
      </c>
      <c r="B22" s="288" t="s">
        <v>31</v>
      </c>
      <c r="C22" s="284">
        <v>3929.06</v>
      </c>
      <c r="D22" s="285">
        <f t="shared" si="0"/>
        <v>1.9489451625603282E-2</v>
      </c>
      <c r="K22" s="13"/>
      <c r="L22" s="13"/>
      <c r="M22" s="377"/>
      <c r="N22" s="13"/>
    </row>
    <row r="23" spans="1:14">
      <c r="A23" s="286">
        <v>10</v>
      </c>
      <c r="B23" s="288" t="s">
        <v>86</v>
      </c>
      <c r="C23" s="284">
        <v>45268.899999999994</v>
      </c>
      <c r="D23" s="285">
        <f t="shared" si="0"/>
        <v>0.22454888362465128</v>
      </c>
      <c r="K23" s="13"/>
      <c r="L23" s="13"/>
      <c r="M23" s="377"/>
      <c r="N23" s="13"/>
    </row>
    <row r="24" spans="1:14" ht="12.75" customHeight="1">
      <c r="A24" s="286">
        <v>11</v>
      </c>
      <c r="B24" s="288" t="s">
        <v>170</v>
      </c>
      <c r="C24" s="284">
        <f>12637.87+1097.79</f>
        <v>13735.66</v>
      </c>
      <c r="D24" s="285">
        <f t="shared" si="0"/>
        <v>6.8133467321887159E-2</v>
      </c>
      <c r="K24" s="13"/>
      <c r="L24" s="13"/>
      <c r="M24" s="377"/>
      <c r="N24" s="13"/>
    </row>
    <row r="25" spans="1:14">
      <c r="A25" s="286">
        <v>12</v>
      </c>
      <c r="B25" s="288" t="s">
        <v>171</v>
      </c>
      <c r="C25" s="284">
        <v>0</v>
      </c>
      <c r="D25" s="285">
        <f t="shared" si="0"/>
        <v>0</v>
      </c>
      <c r="K25" s="13"/>
      <c r="L25" s="13"/>
      <c r="M25" s="13"/>
      <c r="N25" s="13"/>
    </row>
    <row r="26" spans="1:14">
      <c r="A26" s="286">
        <v>13</v>
      </c>
      <c r="B26" s="288" t="s">
        <v>13</v>
      </c>
      <c r="C26" s="284">
        <v>2067.63</v>
      </c>
      <c r="D26" s="285">
        <f t="shared" si="0"/>
        <v>1.0256136293323623E-2</v>
      </c>
      <c r="K26" s="13"/>
      <c r="L26" s="13"/>
      <c r="M26" s="13"/>
      <c r="N26" s="13"/>
    </row>
    <row r="27" spans="1:14">
      <c r="A27" s="286">
        <v>14</v>
      </c>
      <c r="B27" s="289" t="s">
        <v>14</v>
      </c>
      <c r="C27" s="284">
        <f>+SUM(C14:C26)</f>
        <v>201599.31</v>
      </c>
      <c r="D27" s="285">
        <f t="shared" si="0"/>
        <v>1</v>
      </c>
      <c r="K27" s="13"/>
      <c r="L27" s="13"/>
      <c r="M27" s="13"/>
      <c r="N27" s="13"/>
    </row>
    <row r="28" spans="1:14">
      <c r="A28" s="286">
        <v>15</v>
      </c>
      <c r="B28" s="290" t="s">
        <v>172</v>
      </c>
      <c r="C28" s="284">
        <f>+C27</f>
        <v>201599.31</v>
      </c>
      <c r="D28" s="291">
        <f t="shared" si="0"/>
        <v>1</v>
      </c>
    </row>
    <row r="29" spans="1:14" s="37" customFormat="1">
      <c r="A29" s="292">
        <v>16</v>
      </c>
      <c r="B29" s="289" t="s">
        <v>482</v>
      </c>
      <c r="C29" s="293">
        <f>+'Prilog 3'!L19</f>
        <v>12210303.670204302</v>
      </c>
      <c r="D29" s="294"/>
    </row>
    <row r="30" spans="1:14" s="37" customFormat="1" ht="13.5" thickBot="1">
      <c r="A30" s="295">
        <v>17</v>
      </c>
      <c r="B30" s="296" t="s">
        <v>299</v>
      </c>
      <c r="C30" s="297">
        <f>+C28/C29</f>
        <v>1.6510589371494872E-2</v>
      </c>
      <c r="D30" s="298"/>
    </row>
    <row r="31" spans="1:14" s="37" customFormat="1">
      <c r="A31" s="299"/>
      <c r="B31" s="300"/>
      <c r="C31" s="1"/>
      <c r="D31" s="1"/>
    </row>
    <row r="32" spans="1:14" s="37" customFormat="1">
      <c r="A32" s="301"/>
      <c r="B32" s="300"/>
      <c r="C32" s="1"/>
      <c r="D32" s="1"/>
    </row>
    <row r="33" spans="1:4">
      <c r="A33" s="302"/>
      <c r="B33" s="1" t="str">
        <f>' Prilog 1'!A38</f>
        <v>Datum izvještaja: 30.06.2026.g.</v>
      </c>
      <c r="C33" s="302"/>
      <c r="D33" s="302"/>
    </row>
    <row r="34" spans="1:4">
      <c r="B34" s="1" t="s">
        <v>229</v>
      </c>
      <c r="C34" s="303" t="s">
        <v>173</v>
      </c>
      <c r="D34" s="303"/>
    </row>
    <row r="35" spans="1:4">
      <c r="C35" s="443"/>
      <c r="D35" s="444"/>
    </row>
    <row r="36" spans="1:4">
      <c r="B36" s="1" t="str">
        <f>+' Prilog 1'!A40</f>
        <v>Elvira Žilić dipl.ecc</v>
      </c>
      <c r="C36" s="38" t="str">
        <f>+' Prilog 1'!C40</f>
        <v>Nedim Vilogorac dipl. oec.</v>
      </c>
      <c r="D36" s="37"/>
    </row>
    <row r="37" spans="1:4">
      <c r="C37" s="13"/>
    </row>
  </sheetData>
  <mergeCells count="6">
    <mergeCell ref="A8:D9"/>
    <mergeCell ref="C35:D35"/>
    <mergeCell ref="B11:B12"/>
    <mergeCell ref="C11:C12"/>
    <mergeCell ref="D11:D12"/>
    <mergeCell ref="A11:A12"/>
  </mergeCells>
  <phoneticPr fontId="12" type="noConversion"/>
  <pageMargins left="0.75" right="0.75" top="1" bottom="1" header="0.5" footer="0.5"/>
  <pageSetup paperSize="9" scale="7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V62"/>
  <sheetViews>
    <sheetView zoomScaleNormal="100" workbookViewId="0">
      <selection activeCell="Q29" sqref="Q29"/>
    </sheetView>
  </sheetViews>
  <sheetFormatPr defaultRowHeight="12.75"/>
  <cols>
    <col min="1" max="1" width="7.28515625" style="1" customWidth="1"/>
    <col min="2" max="2" width="28.85546875" style="1" customWidth="1"/>
    <col min="3" max="3" width="11.28515625" style="1" customWidth="1"/>
    <col min="4" max="4" width="11.42578125" style="1" customWidth="1"/>
    <col min="5" max="5" width="17.7109375" style="1" customWidth="1"/>
    <col min="6" max="6" width="11.7109375" style="1" customWidth="1"/>
    <col min="7" max="7" width="11.28515625" style="1" customWidth="1"/>
    <col min="8" max="8" width="8.7109375" style="1" customWidth="1"/>
    <col min="9" max="9" width="9.140625" style="1" customWidth="1"/>
    <col min="10" max="10" width="9.5703125" style="1" customWidth="1"/>
    <col min="11" max="11" width="12.7109375" style="1" customWidth="1"/>
    <col min="12" max="12" width="10.42578125" style="1" customWidth="1"/>
    <col min="13" max="13" width="9.5703125" style="1" customWidth="1"/>
    <col min="14" max="14" width="10.28515625" style="1" customWidth="1"/>
    <col min="15" max="15" width="9.85546875" style="1" customWidth="1"/>
    <col min="16" max="16" width="11" style="1" customWidth="1"/>
    <col min="17" max="16384" width="9.140625" style="1"/>
  </cols>
  <sheetData>
    <row r="1" spans="1:17" ht="12.75" customHeight="1">
      <c r="B1" s="5" t="s">
        <v>24</v>
      </c>
      <c r="C1" s="5"/>
      <c r="D1" s="6"/>
      <c r="E1" s="36" t="str">
        <f>'Prilog 2'!D1</f>
        <v>ZIF "FORTUNA FOND" d.d.</v>
      </c>
      <c r="F1" s="6"/>
    </row>
    <row r="2" spans="1:17" ht="12.75" customHeight="1">
      <c r="B2" s="5" t="s">
        <v>25</v>
      </c>
      <c r="C2" s="5"/>
      <c r="D2" s="6"/>
      <c r="E2" s="36" t="str">
        <f>'Prilog 2'!D2</f>
        <v>ZJP-031-03</v>
      </c>
      <c r="F2" s="6"/>
      <c r="Q2" s="111" t="s">
        <v>295</v>
      </c>
    </row>
    <row r="3" spans="1:17" ht="12.75" customHeight="1">
      <c r="B3" s="5" t="s">
        <v>26</v>
      </c>
      <c r="C3" s="5"/>
      <c r="D3" s="6"/>
      <c r="E3" s="36" t="str">
        <f>'Prilog 2'!D3</f>
        <v>LILIUM ASSET MANAGEMENT d.o.o. Sarajevo</v>
      </c>
      <c r="F3" s="6"/>
    </row>
    <row r="4" spans="1:17" ht="14.25" customHeight="1">
      <c r="B4" s="5" t="s">
        <v>27</v>
      </c>
      <c r="C4" s="5"/>
      <c r="D4" s="6"/>
      <c r="E4" s="36" t="str">
        <f>'Prilog 2'!D4</f>
        <v>65-01-0233-08</v>
      </c>
      <c r="F4" s="6"/>
    </row>
    <row r="5" spans="1:17" ht="12.75" customHeight="1">
      <c r="B5" s="5" t="s">
        <v>28</v>
      </c>
      <c r="C5" s="5"/>
      <c r="D5" s="6"/>
      <c r="E5" s="36" t="str">
        <f>'Prilog 2'!D5</f>
        <v>4201337670008</v>
      </c>
      <c r="F5" s="6"/>
    </row>
    <row r="6" spans="1:17" ht="12.75" customHeight="1">
      <c r="B6" s="5" t="s">
        <v>29</v>
      </c>
      <c r="C6" s="5"/>
      <c r="D6" s="6"/>
      <c r="E6" s="36" t="str">
        <f>'Prilog 2'!D6</f>
        <v>4263012890007</v>
      </c>
      <c r="F6" s="6"/>
    </row>
    <row r="8" spans="1:17" ht="12.75" customHeight="1">
      <c r="B8" s="453" t="s">
        <v>477</v>
      </c>
      <c r="C8" s="453"/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53"/>
      <c r="P8" s="453"/>
      <c r="Q8" s="453"/>
    </row>
    <row r="9" spans="1:17">
      <c r="B9" s="453"/>
      <c r="C9" s="453"/>
      <c r="D9" s="453"/>
      <c r="E9" s="453"/>
      <c r="F9" s="453"/>
      <c r="G9" s="453"/>
      <c r="H9" s="453"/>
      <c r="I9" s="453"/>
      <c r="J9" s="453"/>
      <c r="K9" s="453"/>
      <c r="L9" s="453"/>
      <c r="M9" s="453"/>
      <c r="N9" s="453"/>
      <c r="O9" s="453"/>
      <c r="P9" s="453"/>
      <c r="Q9" s="453"/>
    </row>
    <row r="11" spans="1:17">
      <c r="A11" s="454" t="s">
        <v>174</v>
      </c>
      <c r="B11" s="422" t="s">
        <v>45</v>
      </c>
      <c r="C11" s="422" t="s">
        <v>66</v>
      </c>
      <c r="D11" s="455" t="s">
        <v>54</v>
      </c>
      <c r="E11" s="456"/>
      <c r="F11" s="456"/>
      <c r="G11" s="456"/>
      <c r="H11" s="422" t="s">
        <v>55</v>
      </c>
      <c r="I11" s="422"/>
      <c r="J11" s="422"/>
      <c r="K11" s="422"/>
      <c r="L11" s="422"/>
      <c r="M11" s="422"/>
      <c r="N11" s="422" t="s">
        <v>56</v>
      </c>
      <c r="O11" s="422"/>
      <c r="P11" s="422"/>
      <c r="Q11" s="422"/>
    </row>
    <row r="12" spans="1:17">
      <c r="A12" s="454"/>
      <c r="B12" s="422"/>
      <c r="C12" s="422"/>
      <c r="D12" s="456"/>
      <c r="E12" s="456"/>
      <c r="F12" s="456"/>
      <c r="G12" s="456"/>
      <c r="H12" s="422" t="s">
        <v>64</v>
      </c>
      <c r="I12" s="422"/>
      <c r="J12" s="422"/>
      <c r="K12" s="422" t="s">
        <v>65</v>
      </c>
      <c r="L12" s="422"/>
      <c r="M12" s="422"/>
      <c r="N12" s="422"/>
      <c r="O12" s="422"/>
      <c r="P12" s="422"/>
      <c r="Q12" s="422"/>
    </row>
    <row r="13" spans="1:17">
      <c r="A13" s="454"/>
      <c r="B13" s="422"/>
      <c r="C13" s="422"/>
      <c r="D13" s="422" t="s">
        <v>57</v>
      </c>
      <c r="E13" s="422" t="s">
        <v>58</v>
      </c>
      <c r="F13" s="422" t="s">
        <v>59</v>
      </c>
      <c r="G13" s="422" t="s">
        <v>60</v>
      </c>
      <c r="H13" s="422" t="s">
        <v>62</v>
      </c>
      <c r="I13" s="422" t="s">
        <v>63</v>
      </c>
      <c r="J13" s="422" t="s">
        <v>61</v>
      </c>
      <c r="K13" s="422" t="s">
        <v>62</v>
      </c>
      <c r="L13" s="422" t="s">
        <v>63</v>
      </c>
      <c r="M13" s="422" t="s">
        <v>61</v>
      </c>
      <c r="N13" s="422" t="s">
        <v>57</v>
      </c>
      <c r="O13" s="422" t="s">
        <v>58</v>
      </c>
      <c r="P13" s="422" t="s">
        <v>59</v>
      </c>
      <c r="Q13" s="422" t="s">
        <v>60</v>
      </c>
    </row>
    <row r="14" spans="1:17" ht="26.25" customHeight="1">
      <c r="A14" s="454"/>
      <c r="B14" s="422"/>
      <c r="C14" s="422"/>
      <c r="D14" s="422"/>
      <c r="E14" s="422"/>
      <c r="F14" s="422"/>
      <c r="G14" s="422"/>
      <c r="H14" s="422"/>
      <c r="I14" s="422"/>
      <c r="J14" s="422"/>
      <c r="K14" s="422"/>
      <c r="L14" s="422"/>
      <c r="M14" s="422"/>
      <c r="N14" s="422"/>
      <c r="O14" s="422"/>
      <c r="P14" s="422"/>
      <c r="Q14" s="422"/>
    </row>
    <row r="15" spans="1:17">
      <c r="A15" s="114">
        <v>1</v>
      </c>
      <c r="B15" s="115">
        <v>2</v>
      </c>
      <c r="C15" s="115">
        <v>3</v>
      </c>
      <c r="D15" s="115">
        <v>4</v>
      </c>
      <c r="E15" s="115">
        <v>5</v>
      </c>
      <c r="F15" s="115">
        <v>6</v>
      </c>
      <c r="G15" s="115">
        <v>7</v>
      </c>
      <c r="H15" s="115">
        <v>8</v>
      </c>
      <c r="I15" s="115">
        <v>9</v>
      </c>
      <c r="J15" s="115">
        <v>10</v>
      </c>
      <c r="K15" s="115">
        <v>11</v>
      </c>
      <c r="L15" s="115">
        <v>12</v>
      </c>
      <c r="M15" s="115">
        <v>13</v>
      </c>
      <c r="N15" s="115">
        <v>14</v>
      </c>
      <c r="O15" s="115">
        <v>15</v>
      </c>
      <c r="P15" s="115">
        <v>16</v>
      </c>
      <c r="Q15" s="115">
        <v>17</v>
      </c>
    </row>
    <row r="16" spans="1:17">
      <c r="A16" s="424" t="s">
        <v>101</v>
      </c>
      <c r="B16" s="424"/>
      <c r="C16" s="424"/>
      <c r="D16" s="424"/>
      <c r="E16" s="424"/>
      <c r="F16" s="424"/>
      <c r="G16" s="424"/>
      <c r="H16" s="424"/>
      <c r="I16" s="424"/>
      <c r="J16" s="424"/>
      <c r="K16" s="424"/>
      <c r="L16" s="424"/>
      <c r="M16" s="424"/>
      <c r="N16" s="424"/>
      <c r="O16" s="424"/>
      <c r="P16" s="424"/>
      <c r="Q16" s="424"/>
    </row>
    <row r="17" spans="1:17" s="237" customFormat="1">
      <c r="A17" s="156">
        <v>1</v>
      </c>
      <c r="B17" s="157" t="s">
        <v>475</v>
      </c>
      <c r="C17" s="156" t="s">
        <v>476</v>
      </c>
      <c r="D17" s="158">
        <v>9.6967987341270018E-2</v>
      </c>
      <c r="E17" s="159">
        <v>1.06</v>
      </c>
      <c r="F17" s="159">
        <v>23320</v>
      </c>
      <c r="G17" s="211">
        <v>1.8761655614288489E-3</v>
      </c>
      <c r="H17" s="156" t="s">
        <v>83</v>
      </c>
      <c r="I17" s="156" t="s">
        <v>83</v>
      </c>
      <c r="J17" s="156" t="s">
        <v>83</v>
      </c>
      <c r="K17" s="160">
        <v>22000</v>
      </c>
      <c r="L17" s="156">
        <v>1.4</v>
      </c>
      <c r="M17" s="21">
        <v>30799.999999999996</v>
      </c>
      <c r="N17" s="153" t="s">
        <v>83</v>
      </c>
      <c r="O17" s="153" t="s">
        <v>83</v>
      </c>
      <c r="P17" s="153" t="s">
        <v>83</v>
      </c>
      <c r="Q17" s="153" t="s">
        <v>83</v>
      </c>
    </row>
    <row r="18" spans="1:17">
      <c r="A18" s="94">
        <v>2</v>
      </c>
      <c r="B18" s="50" t="s">
        <v>377</v>
      </c>
      <c r="C18" s="153" t="s">
        <v>333</v>
      </c>
      <c r="D18" s="161">
        <v>6.3149285393179011E-3</v>
      </c>
      <c r="E18" s="21">
        <v>2.4072</v>
      </c>
      <c r="F18" s="21">
        <v>268419.65039999998</v>
      </c>
      <c r="G18" s="211">
        <v>2.1595184566520213E-2</v>
      </c>
      <c r="H18" s="156" t="s">
        <v>83</v>
      </c>
      <c r="I18" s="156" t="s">
        <v>83</v>
      </c>
      <c r="J18" s="156" t="s">
        <v>83</v>
      </c>
      <c r="K18" s="162">
        <v>1507</v>
      </c>
      <c r="L18" s="153">
        <v>2.6</v>
      </c>
      <c r="M18" s="21">
        <v>3918.2000000000003</v>
      </c>
      <c r="N18" s="365">
        <f>'Prilog 2'!F17</f>
        <v>6.2295832488092149E-3</v>
      </c>
      <c r="O18" s="21">
        <f>'Prilog 2'!H17</f>
        <v>2.79</v>
      </c>
      <c r="P18" s="21">
        <f>'Prilog 2'!I17</f>
        <v>306900</v>
      </c>
      <c r="Q18" s="161">
        <f>'Prilog 2'!J17</f>
        <v>2.5593119575901241E-2</v>
      </c>
    </row>
    <row r="19" spans="1:17">
      <c r="A19" s="94"/>
      <c r="B19" s="169"/>
      <c r="C19" s="170"/>
      <c r="D19" s="171"/>
      <c r="E19" s="172"/>
      <c r="F19" s="172"/>
      <c r="G19" s="172"/>
      <c r="H19" s="170"/>
      <c r="I19" s="170"/>
      <c r="J19" s="170"/>
      <c r="K19" s="173"/>
      <c r="L19" s="174"/>
      <c r="M19" s="175"/>
      <c r="N19" s="168"/>
      <c r="O19" s="167"/>
      <c r="P19" s="167"/>
      <c r="Q19" s="167"/>
    </row>
    <row r="20" spans="1:17">
      <c r="A20" s="94"/>
      <c r="B20" s="169"/>
      <c r="C20" s="170"/>
      <c r="D20" s="171"/>
      <c r="E20" s="172"/>
      <c r="F20" s="172"/>
      <c r="G20" s="172"/>
      <c r="H20" s="170"/>
      <c r="I20" s="170"/>
      <c r="J20" s="170"/>
      <c r="K20" s="173"/>
      <c r="L20" s="174"/>
      <c r="M20" s="175"/>
      <c r="N20" s="168"/>
      <c r="O20" s="167"/>
      <c r="P20" s="167"/>
      <c r="Q20" s="167"/>
    </row>
    <row r="21" spans="1:17">
      <c r="A21" s="94"/>
      <c r="B21" s="169"/>
      <c r="C21" s="170"/>
      <c r="D21" s="171"/>
      <c r="E21" s="172"/>
      <c r="F21" s="172"/>
      <c r="G21" s="172"/>
      <c r="H21" s="170"/>
      <c r="I21" s="170"/>
      <c r="J21" s="170"/>
      <c r="K21" s="173"/>
      <c r="L21" s="174"/>
      <c r="M21" s="175"/>
      <c r="N21" s="168"/>
      <c r="O21" s="167"/>
      <c r="P21" s="167"/>
      <c r="Q21" s="167"/>
    </row>
    <row r="22" spans="1:17">
      <c r="A22" s="94"/>
      <c r="B22" s="169"/>
      <c r="C22" s="170"/>
      <c r="D22" s="171"/>
      <c r="E22" s="172"/>
      <c r="F22" s="172"/>
      <c r="G22" s="172"/>
      <c r="H22" s="170"/>
      <c r="I22" s="170"/>
      <c r="J22" s="170"/>
      <c r="K22" s="173"/>
      <c r="L22" s="174"/>
      <c r="M22" s="175"/>
      <c r="N22" s="168"/>
      <c r="O22" s="168"/>
      <c r="P22" s="168"/>
      <c r="Q22" s="168"/>
    </row>
    <row r="23" spans="1:17">
      <c r="A23" s="94"/>
      <c r="B23" s="169"/>
      <c r="C23" s="170"/>
      <c r="D23" s="171"/>
      <c r="E23" s="172"/>
      <c r="F23" s="172"/>
      <c r="G23" s="172"/>
      <c r="H23" s="170"/>
      <c r="I23" s="170"/>
      <c r="J23" s="170"/>
      <c r="K23" s="173"/>
      <c r="L23" s="174"/>
      <c r="M23" s="175"/>
      <c r="N23" s="168"/>
      <c r="O23" s="168"/>
      <c r="P23" s="168"/>
      <c r="Q23" s="168"/>
    </row>
    <row r="24" spans="1:17">
      <c r="A24" s="94"/>
      <c r="B24" s="169"/>
      <c r="C24" s="170"/>
      <c r="D24" s="171"/>
      <c r="E24" s="172"/>
      <c r="F24" s="172"/>
      <c r="G24" s="172"/>
      <c r="H24" s="170"/>
      <c r="I24" s="170"/>
      <c r="J24" s="170"/>
      <c r="K24" s="173"/>
      <c r="L24" s="174"/>
      <c r="M24" s="175"/>
      <c r="N24" s="168"/>
      <c r="O24" s="168"/>
      <c r="P24" s="168"/>
      <c r="Q24" s="168"/>
    </row>
    <row r="25" spans="1:17">
      <c r="A25" s="2"/>
      <c r="B25" s="58"/>
      <c r="C25" s="58"/>
      <c r="D25" s="57"/>
      <c r="E25" s="57"/>
      <c r="F25" s="57"/>
      <c r="G25" s="57"/>
      <c r="H25" s="27"/>
      <c r="I25" s="20"/>
      <c r="J25" s="19"/>
      <c r="K25" s="27"/>
      <c r="L25" s="27"/>
      <c r="M25" s="178">
        <f>SUM(M17:M24)</f>
        <v>34718.199999999997</v>
      </c>
      <c r="N25" s="54"/>
      <c r="O25" s="19"/>
      <c r="P25" s="19"/>
      <c r="Q25" s="55"/>
    </row>
    <row r="26" spans="1:17">
      <c r="A26" s="457" t="s">
        <v>112</v>
      </c>
      <c r="B26" s="458"/>
      <c r="C26" s="458"/>
      <c r="D26" s="458"/>
      <c r="E26" s="458"/>
      <c r="F26" s="458"/>
      <c r="G26" s="458"/>
      <c r="H26" s="458"/>
      <c r="I26" s="458"/>
      <c r="J26" s="458"/>
      <c r="K26" s="458"/>
      <c r="L26" s="458"/>
      <c r="M26" s="458"/>
      <c r="N26" s="458"/>
      <c r="O26" s="458"/>
      <c r="P26" s="458"/>
      <c r="Q26" s="459"/>
    </row>
    <row r="27" spans="1:17">
      <c r="A27" s="94"/>
      <c r="B27" s="93"/>
      <c r="C27" s="156"/>
      <c r="D27" s="158"/>
      <c r="E27" s="191"/>
      <c r="F27" s="159"/>
      <c r="G27" s="158"/>
      <c r="H27" s="202"/>
      <c r="I27" s="202"/>
      <c r="J27" s="202"/>
      <c r="K27" s="160"/>
      <c r="L27" s="202"/>
      <c r="M27" s="202"/>
      <c r="N27" s="202"/>
      <c r="O27" s="202"/>
      <c r="P27" s="202"/>
      <c r="Q27" s="202"/>
    </row>
    <row r="28" spans="1:17">
      <c r="A28" s="94"/>
      <c r="B28" s="157"/>
      <c r="C28" s="156"/>
      <c r="D28" s="158"/>
      <c r="E28" s="156"/>
      <c r="F28" s="159"/>
      <c r="G28" s="159"/>
      <c r="H28" s="156"/>
      <c r="I28" s="156"/>
      <c r="J28" s="156"/>
      <c r="K28" s="160"/>
      <c r="L28" s="158"/>
      <c r="M28" s="163"/>
      <c r="N28" s="94"/>
      <c r="O28" s="94"/>
      <c r="P28" s="94"/>
      <c r="Q28" s="94"/>
    </row>
    <row r="29" spans="1:17">
      <c r="A29" s="94"/>
      <c r="B29" s="50"/>
      <c r="C29" s="153"/>
      <c r="D29" s="161"/>
      <c r="E29" s="153"/>
      <c r="F29" s="21"/>
      <c r="G29" s="21"/>
      <c r="H29" s="153"/>
      <c r="I29" s="153"/>
      <c r="J29" s="153"/>
      <c r="K29" s="162"/>
      <c r="L29" s="161"/>
      <c r="M29" s="146"/>
      <c r="N29" s="94"/>
      <c r="O29" s="94"/>
      <c r="P29" s="94"/>
      <c r="Q29" s="94"/>
    </row>
    <row r="30" spans="1:17">
      <c r="A30" s="2"/>
      <c r="B30" s="58"/>
      <c r="C30" s="58"/>
      <c r="D30" s="57"/>
      <c r="E30" s="57"/>
      <c r="F30" s="57"/>
      <c r="G30" s="57"/>
      <c r="H30" s="27"/>
      <c r="I30" s="20"/>
      <c r="J30" s="19"/>
      <c r="K30" s="27"/>
      <c r="L30" s="27"/>
      <c r="M30" s="177">
        <f>SUM(M27:M29)</f>
        <v>0</v>
      </c>
      <c r="N30" s="54"/>
      <c r="O30" s="19"/>
      <c r="P30" s="19"/>
      <c r="Q30" s="55"/>
    </row>
    <row r="31" spans="1:17">
      <c r="A31" s="457" t="s">
        <v>175</v>
      </c>
      <c r="B31" s="458"/>
      <c r="C31" s="458"/>
      <c r="D31" s="458"/>
      <c r="E31" s="458"/>
      <c r="F31" s="458"/>
      <c r="G31" s="458"/>
      <c r="H31" s="458"/>
      <c r="I31" s="458"/>
      <c r="J31" s="458"/>
      <c r="K31" s="458"/>
      <c r="L31" s="458"/>
      <c r="M31" s="458"/>
      <c r="N31" s="458"/>
      <c r="O31" s="458"/>
      <c r="P31" s="458"/>
      <c r="Q31" s="459"/>
    </row>
    <row r="32" spans="1:17">
      <c r="A32" s="94" t="s">
        <v>83</v>
      </c>
      <c r="B32" s="94" t="s">
        <v>83</v>
      </c>
      <c r="C32" s="94" t="s">
        <v>83</v>
      </c>
      <c r="D32" s="94" t="s">
        <v>83</v>
      </c>
      <c r="E32" s="94" t="s">
        <v>83</v>
      </c>
      <c r="F32" s="94" t="s">
        <v>83</v>
      </c>
      <c r="G32" s="94" t="s">
        <v>83</v>
      </c>
      <c r="H32" s="94" t="s">
        <v>83</v>
      </c>
      <c r="I32" s="94" t="s">
        <v>83</v>
      </c>
      <c r="J32" s="94" t="s">
        <v>83</v>
      </c>
      <c r="K32" s="94" t="s">
        <v>83</v>
      </c>
      <c r="L32" s="94" t="s">
        <v>83</v>
      </c>
      <c r="M32" s="94" t="s">
        <v>83</v>
      </c>
      <c r="N32" s="94" t="s">
        <v>83</v>
      </c>
      <c r="O32" s="94" t="s">
        <v>83</v>
      </c>
      <c r="P32" s="94" t="s">
        <v>83</v>
      </c>
      <c r="Q32" s="94" t="s">
        <v>83</v>
      </c>
    </row>
    <row r="33" spans="1:17">
      <c r="A33" s="2"/>
      <c r="B33" s="58"/>
      <c r="C33" s="58"/>
      <c r="D33" s="57"/>
      <c r="E33" s="57"/>
      <c r="F33" s="57"/>
      <c r="G33" s="57"/>
      <c r="H33" s="27"/>
      <c r="I33" s="20"/>
      <c r="J33" s="19"/>
      <c r="K33" s="27"/>
      <c r="L33" s="27"/>
      <c r="M33" s="27"/>
      <c r="N33" s="54"/>
      <c r="O33" s="19"/>
      <c r="P33" s="19"/>
      <c r="Q33" s="55"/>
    </row>
    <row r="34" spans="1:17">
      <c r="A34" s="457" t="s">
        <v>176</v>
      </c>
      <c r="B34" s="458"/>
      <c r="C34" s="458"/>
      <c r="D34" s="458"/>
      <c r="E34" s="458"/>
      <c r="F34" s="458"/>
      <c r="G34" s="458"/>
      <c r="H34" s="458"/>
      <c r="I34" s="458"/>
      <c r="J34" s="458"/>
      <c r="K34" s="458"/>
      <c r="L34" s="458"/>
      <c r="M34" s="458"/>
      <c r="N34" s="458"/>
      <c r="O34" s="458"/>
      <c r="P34" s="458"/>
      <c r="Q34" s="459"/>
    </row>
    <row r="35" spans="1:17">
      <c r="A35" s="94" t="s">
        <v>83</v>
      </c>
      <c r="B35" s="94" t="s">
        <v>83</v>
      </c>
      <c r="C35" s="94" t="s">
        <v>83</v>
      </c>
      <c r="D35" s="94" t="s">
        <v>83</v>
      </c>
      <c r="E35" s="94" t="s">
        <v>83</v>
      </c>
      <c r="F35" s="94" t="s">
        <v>83</v>
      </c>
      <c r="G35" s="94" t="s">
        <v>83</v>
      </c>
      <c r="H35" s="94" t="s">
        <v>83</v>
      </c>
      <c r="I35" s="94" t="s">
        <v>83</v>
      </c>
      <c r="J35" s="94" t="s">
        <v>83</v>
      </c>
      <c r="K35" s="94" t="s">
        <v>83</v>
      </c>
      <c r="L35" s="94" t="s">
        <v>83</v>
      </c>
      <c r="M35" s="94" t="s">
        <v>83</v>
      </c>
      <c r="N35" s="94" t="s">
        <v>83</v>
      </c>
      <c r="O35" s="94" t="s">
        <v>83</v>
      </c>
      <c r="P35" s="94" t="s">
        <v>83</v>
      </c>
      <c r="Q35" s="94" t="s">
        <v>83</v>
      </c>
    </row>
    <row r="36" spans="1:17">
      <c r="A36" s="2"/>
      <c r="B36" s="58"/>
      <c r="C36" s="58"/>
      <c r="D36" s="57"/>
      <c r="E36" s="57"/>
      <c r="F36" s="57"/>
      <c r="G36" s="57"/>
      <c r="H36" s="27"/>
      <c r="I36" s="20"/>
      <c r="J36" s="19"/>
      <c r="K36" s="27"/>
      <c r="L36" s="27"/>
      <c r="M36" s="27"/>
      <c r="N36" s="54"/>
      <c r="O36" s="19"/>
      <c r="P36" s="19"/>
      <c r="Q36" s="55"/>
    </row>
    <row r="38" spans="1:17">
      <c r="A38" s="462" t="s">
        <v>174</v>
      </c>
      <c r="B38" s="465" t="s">
        <v>177</v>
      </c>
      <c r="C38" s="466"/>
      <c r="D38" s="466"/>
      <c r="E38" s="466"/>
      <c r="F38" s="446"/>
      <c r="G38" s="470" t="s">
        <v>181</v>
      </c>
      <c r="H38" s="471"/>
      <c r="I38" s="471"/>
      <c r="J38" s="471"/>
      <c r="K38" s="471"/>
      <c r="L38" s="472"/>
      <c r="M38" s="478" t="s">
        <v>184</v>
      </c>
      <c r="N38" s="479"/>
      <c r="O38" s="479"/>
      <c r="P38" s="480"/>
    </row>
    <row r="39" spans="1:17">
      <c r="A39" s="463"/>
      <c r="B39" s="467"/>
      <c r="C39" s="468"/>
      <c r="D39" s="468"/>
      <c r="E39" s="468"/>
      <c r="F39" s="469"/>
      <c r="G39" s="470" t="s">
        <v>182</v>
      </c>
      <c r="H39" s="471"/>
      <c r="I39" s="472"/>
      <c r="J39" s="473" t="s">
        <v>183</v>
      </c>
      <c r="K39" s="474"/>
      <c r="L39" s="475"/>
      <c r="M39" s="481"/>
      <c r="N39" s="482"/>
      <c r="O39" s="482"/>
      <c r="P39" s="483"/>
    </row>
    <row r="40" spans="1:17" ht="12.75" customHeight="1">
      <c r="A40" s="463"/>
      <c r="B40" s="460" t="s">
        <v>178</v>
      </c>
      <c r="C40" s="460" t="s">
        <v>145</v>
      </c>
      <c r="D40" s="460" t="s">
        <v>146</v>
      </c>
      <c r="E40" s="460" t="s">
        <v>179</v>
      </c>
      <c r="F40" s="460" t="s">
        <v>180</v>
      </c>
      <c r="G40" s="460" t="s">
        <v>230</v>
      </c>
      <c r="H40" s="476" t="s">
        <v>146</v>
      </c>
      <c r="I40" s="460" t="s">
        <v>179</v>
      </c>
      <c r="J40" s="460" t="s">
        <v>145</v>
      </c>
      <c r="K40" s="476" t="s">
        <v>146</v>
      </c>
      <c r="L40" s="460" t="s">
        <v>179</v>
      </c>
      <c r="M40" s="476" t="s">
        <v>145</v>
      </c>
      <c r="N40" s="484" t="s">
        <v>185</v>
      </c>
      <c r="O40" s="476" t="s">
        <v>179</v>
      </c>
      <c r="P40" s="460" t="s">
        <v>180</v>
      </c>
    </row>
    <row r="41" spans="1:17">
      <c r="A41" s="464"/>
      <c r="B41" s="461"/>
      <c r="C41" s="461"/>
      <c r="D41" s="461"/>
      <c r="E41" s="461"/>
      <c r="F41" s="461"/>
      <c r="G41" s="461"/>
      <c r="H41" s="477"/>
      <c r="I41" s="461"/>
      <c r="J41" s="461"/>
      <c r="K41" s="477"/>
      <c r="L41" s="461"/>
      <c r="M41" s="477"/>
      <c r="N41" s="485"/>
      <c r="O41" s="477"/>
      <c r="P41" s="461"/>
    </row>
    <row r="42" spans="1:17">
      <c r="A42" s="487" t="s">
        <v>137</v>
      </c>
      <c r="B42" s="488"/>
      <c r="C42" s="488"/>
      <c r="D42" s="488"/>
      <c r="E42" s="488"/>
      <c r="F42" s="488"/>
      <c r="G42" s="488"/>
      <c r="H42" s="488"/>
      <c r="I42" s="488"/>
      <c r="J42" s="488"/>
      <c r="K42" s="488"/>
      <c r="L42" s="488"/>
      <c r="M42" s="488"/>
      <c r="N42" s="488"/>
      <c r="O42" s="488"/>
      <c r="P42" s="489"/>
    </row>
    <row r="43" spans="1:17">
      <c r="A43" s="94" t="s">
        <v>83</v>
      </c>
      <c r="B43" s="94" t="s">
        <v>83</v>
      </c>
      <c r="C43" s="94" t="s">
        <v>83</v>
      </c>
      <c r="D43" s="94" t="s">
        <v>83</v>
      </c>
      <c r="E43" s="94" t="s">
        <v>83</v>
      </c>
      <c r="F43" s="94" t="s">
        <v>83</v>
      </c>
      <c r="G43" s="94" t="s">
        <v>83</v>
      </c>
      <c r="H43" s="94" t="s">
        <v>83</v>
      </c>
      <c r="I43" s="94" t="s">
        <v>83</v>
      </c>
      <c r="J43" s="94" t="s">
        <v>83</v>
      </c>
      <c r="K43" s="94" t="s">
        <v>83</v>
      </c>
      <c r="L43" s="94" t="s">
        <v>83</v>
      </c>
      <c r="M43" s="94" t="s">
        <v>83</v>
      </c>
      <c r="N43" s="94" t="s">
        <v>83</v>
      </c>
      <c r="O43" s="94" t="s">
        <v>83</v>
      </c>
      <c r="P43" s="94" t="s">
        <v>83</v>
      </c>
    </row>
    <row r="44" spans="1:17">
      <c r="A44" s="2"/>
      <c r="B44" s="58"/>
      <c r="C44" s="58"/>
      <c r="D44" s="57"/>
      <c r="E44" s="57"/>
      <c r="F44" s="57"/>
      <c r="G44" s="57"/>
      <c r="H44" s="27"/>
      <c r="I44" s="20"/>
      <c r="J44" s="19"/>
      <c r="K44" s="27"/>
      <c r="L44" s="27"/>
      <c r="M44" s="27"/>
      <c r="N44" s="52"/>
      <c r="O44" s="52"/>
      <c r="P44" s="52"/>
    </row>
    <row r="46" spans="1:17" ht="12.75" customHeight="1">
      <c r="A46" s="462" t="s">
        <v>174</v>
      </c>
      <c r="B46" s="465" t="s">
        <v>177</v>
      </c>
      <c r="C46" s="466"/>
      <c r="D46" s="446"/>
      <c r="E46" s="470" t="s">
        <v>181</v>
      </c>
      <c r="F46" s="471"/>
      <c r="G46" s="471"/>
      <c r="H46" s="471"/>
      <c r="I46" s="471"/>
      <c r="J46" s="471"/>
      <c r="K46" s="486" t="s">
        <v>184</v>
      </c>
      <c r="L46" s="486"/>
      <c r="M46" s="486"/>
      <c r="N46" s="37"/>
      <c r="O46" s="37"/>
      <c r="P46" s="37"/>
    </row>
    <row r="47" spans="1:17">
      <c r="A47" s="463"/>
      <c r="B47" s="467"/>
      <c r="C47" s="468"/>
      <c r="D47" s="469"/>
      <c r="E47" s="470" t="s">
        <v>161</v>
      </c>
      <c r="F47" s="471"/>
      <c r="G47" s="471"/>
      <c r="H47" s="474" t="s">
        <v>191</v>
      </c>
      <c r="I47" s="474"/>
      <c r="J47" s="474"/>
      <c r="K47" s="486"/>
      <c r="L47" s="486"/>
      <c r="M47" s="486"/>
      <c r="N47" s="37"/>
      <c r="O47" s="37"/>
      <c r="P47" s="37"/>
    </row>
    <row r="48" spans="1:17" ht="12.75" customHeight="1">
      <c r="A48" s="463"/>
      <c r="B48" s="460" t="s">
        <v>187</v>
      </c>
      <c r="C48" s="460" t="s">
        <v>188</v>
      </c>
      <c r="D48" s="460" t="s">
        <v>189</v>
      </c>
      <c r="E48" s="460" t="s">
        <v>187</v>
      </c>
      <c r="F48" s="460" t="s">
        <v>190</v>
      </c>
      <c r="G48" s="460" t="s">
        <v>180</v>
      </c>
      <c r="H48" s="476" t="s">
        <v>187</v>
      </c>
      <c r="I48" s="460" t="s">
        <v>190</v>
      </c>
      <c r="J48" s="460" t="s">
        <v>180</v>
      </c>
      <c r="K48" s="476" t="s">
        <v>187</v>
      </c>
      <c r="L48" s="460" t="s">
        <v>188</v>
      </c>
      <c r="M48" s="460" t="s">
        <v>180</v>
      </c>
      <c r="N48" s="37"/>
      <c r="O48" s="37"/>
      <c r="P48" s="37"/>
    </row>
    <row r="49" spans="1:48">
      <c r="A49" s="464"/>
      <c r="B49" s="461"/>
      <c r="C49" s="461"/>
      <c r="D49" s="461"/>
      <c r="E49" s="461"/>
      <c r="F49" s="461"/>
      <c r="G49" s="461"/>
      <c r="H49" s="477"/>
      <c r="I49" s="461"/>
      <c r="J49" s="461"/>
      <c r="K49" s="477"/>
      <c r="L49" s="461"/>
      <c r="M49" s="461"/>
      <c r="N49" s="37"/>
      <c r="O49" s="37"/>
      <c r="P49" s="37"/>
    </row>
    <row r="50" spans="1:48">
      <c r="A50" s="94">
        <v>1</v>
      </c>
      <c r="B50" s="94">
        <v>2</v>
      </c>
      <c r="C50" s="94">
        <v>3</v>
      </c>
      <c r="D50" s="94">
        <v>4</v>
      </c>
      <c r="E50" s="94">
        <v>5</v>
      </c>
      <c r="F50" s="94">
        <v>6</v>
      </c>
      <c r="G50" s="94">
        <v>7</v>
      </c>
      <c r="H50" s="94">
        <v>8</v>
      </c>
      <c r="I50" s="94">
        <v>9</v>
      </c>
      <c r="J50" s="94">
        <v>10</v>
      </c>
      <c r="K50" s="94">
        <v>11</v>
      </c>
      <c r="L50" s="94">
        <v>12</v>
      </c>
      <c r="M50" s="94">
        <v>13</v>
      </c>
      <c r="N50" s="37"/>
      <c r="O50" s="37"/>
      <c r="P50" s="37"/>
    </row>
    <row r="51" spans="1:48">
      <c r="A51" s="487" t="s">
        <v>186</v>
      </c>
      <c r="B51" s="488"/>
      <c r="C51" s="488"/>
      <c r="D51" s="488"/>
      <c r="E51" s="488"/>
      <c r="F51" s="488"/>
      <c r="G51" s="488"/>
      <c r="H51" s="488"/>
      <c r="I51" s="488"/>
      <c r="J51" s="488"/>
      <c r="K51" s="488"/>
      <c r="L51" s="488"/>
      <c r="M51" s="489"/>
      <c r="N51" s="37"/>
      <c r="O51" s="37"/>
      <c r="P51" s="37"/>
    </row>
    <row r="52" spans="1:48">
      <c r="A52" s="94">
        <v>1</v>
      </c>
      <c r="B52" s="94" t="s">
        <v>83</v>
      </c>
      <c r="C52" s="94" t="s">
        <v>83</v>
      </c>
      <c r="D52" s="94" t="s">
        <v>83</v>
      </c>
      <c r="E52" s="94" t="s">
        <v>83</v>
      </c>
      <c r="F52" s="94" t="s">
        <v>83</v>
      </c>
      <c r="G52" s="94" t="s">
        <v>83</v>
      </c>
      <c r="H52" s="94" t="s">
        <v>83</v>
      </c>
      <c r="I52" s="94" t="s">
        <v>83</v>
      </c>
      <c r="J52" s="94" t="s">
        <v>83</v>
      </c>
      <c r="K52" s="94" t="s">
        <v>83</v>
      </c>
      <c r="L52" s="94" t="s">
        <v>83</v>
      </c>
      <c r="M52" s="94" t="s">
        <v>83</v>
      </c>
      <c r="N52" s="37"/>
      <c r="O52" s="37"/>
      <c r="P52" s="37"/>
    </row>
    <row r="53" spans="1:48">
      <c r="A53" s="94">
        <v>2</v>
      </c>
      <c r="B53" s="94" t="s">
        <v>83</v>
      </c>
      <c r="C53" s="94" t="s">
        <v>83</v>
      </c>
      <c r="D53" s="94" t="s">
        <v>83</v>
      </c>
      <c r="E53" s="94" t="s">
        <v>83</v>
      </c>
      <c r="F53" s="94" t="s">
        <v>83</v>
      </c>
      <c r="G53" s="94" t="s">
        <v>83</v>
      </c>
      <c r="H53" s="94" t="s">
        <v>83</v>
      </c>
      <c r="I53" s="94" t="s">
        <v>83</v>
      </c>
      <c r="J53" s="94" t="s">
        <v>83</v>
      </c>
      <c r="K53" s="94" t="s">
        <v>83</v>
      </c>
      <c r="L53" s="94" t="s">
        <v>83</v>
      </c>
      <c r="M53" s="94" t="s">
        <v>83</v>
      </c>
    </row>
    <row r="54" spans="1:48" s="37" customFormat="1">
      <c r="K54" s="1"/>
      <c r="L54" s="1"/>
      <c r="M54" s="1"/>
      <c r="Q54" s="1"/>
    </row>
    <row r="55" spans="1:48" s="37" customFormat="1">
      <c r="A55" s="176"/>
      <c r="B55" s="176"/>
      <c r="K55" s="1"/>
      <c r="L55" s="1"/>
      <c r="M55" s="1"/>
      <c r="Q55" s="1"/>
    </row>
    <row r="56" spans="1:48" s="37" customFormat="1">
      <c r="K56" s="1"/>
      <c r="L56" s="1"/>
      <c r="M56" s="1"/>
      <c r="Q56" s="1"/>
    </row>
    <row r="57" spans="1:48" s="37" customFormat="1">
      <c r="K57" s="1"/>
      <c r="L57" s="1"/>
      <c r="M57" s="1"/>
      <c r="Q57" s="1"/>
    </row>
    <row r="58" spans="1:48" s="37" customFormat="1">
      <c r="A58" s="38" t="str">
        <f>' Prilog 1'!A38</f>
        <v>Datum izvještaja: 30.06.2026.g.</v>
      </c>
      <c r="B58" s="38"/>
      <c r="C58" s="76"/>
      <c r="D58" s="1"/>
      <c r="E58" s="1"/>
      <c r="F58" s="1"/>
      <c r="G58" s="1"/>
      <c r="H58" s="1"/>
      <c r="I58" s="13"/>
      <c r="J58" s="116"/>
      <c r="K58" s="1"/>
      <c r="L58" s="117"/>
      <c r="M58" s="38"/>
      <c r="N58" s="38"/>
    </row>
    <row r="59" spans="1:48" s="24" customFormat="1">
      <c r="A59" s="252" t="s">
        <v>228</v>
      </c>
      <c r="B59" s="1"/>
      <c r="C59" s="67"/>
      <c r="D59" s="76"/>
      <c r="E59" s="76"/>
      <c r="F59" s="76"/>
      <c r="G59" s="76"/>
      <c r="H59" s="76"/>
      <c r="I59" s="76"/>
      <c r="J59" s="76"/>
      <c r="K59" s="1"/>
      <c r="L59" s="1" t="s">
        <v>173</v>
      </c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0"/>
    </row>
    <row r="60" spans="1:48" s="24" customFormat="1">
      <c r="A60" s="1"/>
      <c r="B60" s="1"/>
      <c r="C60" s="67"/>
      <c r="D60" s="76"/>
      <c r="E60" s="76"/>
      <c r="F60" s="76"/>
      <c r="G60" s="76"/>
      <c r="H60" s="76"/>
      <c r="I60" s="76"/>
      <c r="J60" s="76"/>
      <c r="K60" s="1"/>
      <c r="L60" s="1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0"/>
    </row>
    <row r="61" spans="1:48" s="24" customFormat="1">
      <c r="A61" s="1" t="str">
        <f>' Prilog 1'!A40</f>
        <v>Elvira Žilić dipl.ecc</v>
      </c>
      <c r="B61" s="1"/>
      <c r="C61" s="67"/>
      <c r="D61" s="76"/>
      <c r="E61" s="76"/>
      <c r="F61" s="76"/>
      <c r="G61" s="76"/>
      <c r="H61" s="76"/>
      <c r="I61" s="76"/>
      <c r="J61" s="76"/>
      <c r="K61" s="1"/>
      <c r="L61" s="1" t="s">
        <v>364</v>
      </c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0"/>
    </row>
    <row r="62" spans="1:48">
      <c r="C62" s="76"/>
      <c r="J62" s="76"/>
    </row>
  </sheetData>
  <mergeCells count="68">
    <mergeCell ref="K46:M47"/>
    <mergeCell ref="A42:P42"/>
    <mergeCell ref="A51:M51"/>
    <mergeCell ref="K48:K49"/>
    <mergeCell ref="L48:L49"/>
    <mergeCell ref="M48:M49"/>
    <mergeCell ref="A46:A49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B46:D47"/>
    <mergeCell ref="E47:G47"/>
    <mergeCell ref="H47:J47"/>
    <mergeCell ref="I40:I41"/>
    <mergeCell ref="J40:J41"/>
    <mergeCell ref="E46:J46"/>
    <mergeCell ref="K40:K41"/>
    <mergeCell ref="L40:L41"/>
    <mergeCell ref="M38:P39"/>
    <mergeCell ref="M40:M41"/>
    <mergeCell ref="N40:N41"/>
    <mergeCell ref="O40:O41"/>
    <mergeCell ref="P40:P41"/>
    <mergeCell ref="A16:Q16"/>
    <mergeCell ref="A26:Q26"/>
    <mergeCell ref="A31:Q31"/>
    <mergeCell ref="A34:Q34"/>
    <mergeCell ref="B40:B41"/>
    <mergeCell ref="C40:C41"/>
    <mergeCell ref="D40:D41"/>
    <mergeCell ref="E40:E41"/>
    <mergeCell ref="F40:F41"/>
    <mergeCell ref="A38:A41"/>
    <mergeCell ref="B38:F39"/>
    <mergeCell ref="G38:L38"/>
    <mergeCell ref="G39:I39"/>
    <mergeCell ref="J39:L39"/>
    <mergeCell ref="G40:G41"/>
    <mergeCell ref="H40:H41"/>
    <mergeCell ref="B8:Q9"/>
    <mergeCell ref="A11:A14"/>
    <mergeCell ref="D13:D14"/>
    <mergeCell ref="B11:B14"/>
    <mergeCell ref="Q13:Q14"/>
    <mergeCell ref="N13:N14"/>
    <mergeCell ref="N11:Q12"/>
    <mergeCell ref="D11:G12"/>
    <mergeCell ref="G13:G14"/>
    <mergeCell ref="K12:M12"/>
    <mergeCell ref="C11:C14"/>
    <mergeCell ref="H11:M11"/>
    <mergeCell ref="O13:O14"/>
    <mergeCell ref="E13:E14"/>
    <mergeCell ref="H13:H14"/>
    <mergeCell ref="M13:M14"/>
    <mergeCell ref="F13:F14"/>
    <mergeCell ref="K13:K14"/>
    <mergeCell ref="H12:J12"/>
    <mergeCell ref="P13:P14"/>
    <mergeCell ref="I13:I14"/>
    <mergeCell ref="J13:J14"/>
    <mergeCell ref="L13:L14"/>
  </mergeCells>
  <phoneticPr fontId="12" type="noConversion"/>
  <pageMargins left="0.19685039370078741" right="0.19685039370078741" top="0.39370078740157483" bottom="0.39370078740157483" header="0.51181102362204722" footer="0.51181102362204722"/>
  <pageSetup scale="5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P41"/>
  <sheetViews>
    <sheetView workbookViewId="0">
      <selection activeCell="M29" sqref="M29"/>
    </sheetView>
  </sheetViews>
  <sheetFormatPr defaultRowHeight="12.75"/>
  <cols>
    <col min="1" max="1" width="5" customWidth="1"/>
    <col min="6" max="6" width="31.42578125" bestFit="1" customWidth="1"/>
    <col min="7" max="7" width="10.85546875" customWidth="1"/>
    <col min="8" max="8" width="59.7109375" bestFit="1" customWidth="1"/>
    <col min="9" max="9" width="16.42578125" customWidth="1"/>
    <col min="10" max="10" width="14.5703125" customWidth="1"/>
    <col min="11" max="11" width="15.28515625" customWidth="1"/>
    <col min="12" max="12" width="14.42578125" customWidth="1"/>
    <col min="13" max="13" width="14.7109375" customWidth="1"/>
  </cols>
  <sheetData>
    <row r="1" spans="1:14">
      <c r="B1" t="s">
        <v>24</v>
      </c>
      <c r="E1" s="99"/>
      <c r="F1" s="183"/>
      <c r="H1" s="187" t="s">
        <v>88</v>
      </c>
    </row>
    <row r="2" spans="1:14">
      <c r="B2" t="s">
        <v>25</v>
      </c>
      <c r="F2" s="183"/>
      <c r="H2" s="184" t="s">
        <v>84</v>
      </c>
    </row>
    <row r="3" spans="1:14">
      <c r="B3" t="s">
        <v>26</v>
      </c>
      <c r="F3" s="183"/>
      <c r="H3" s="187" t="s">
        <v>89</v>
      </c>
    </row>
    <row r="4" spans="1:14">
      <c r="B4" t="s">
        <v>27</v>
      </c>
      <c r="F4" s="186"/>
      <c r="H4" s="203" t="str">
        <f>'Prilog 2'!D4</f>
        <v>65-01-0233-08</v>
      </c>
    </row>
    <row r="5" spans="1:14">
      <c r="B5" t="s">
        <v>28</v>
      </c>
      <c r="F5" s="183"/>
      <c r="H5" s="184" t="s">
        <v>90</v>
      </c>
    </row>
    <row r="6" spans="1:14">
      <c r="B6" t="s">
        <v>29</v>
      </c>
      <c r="F6" s="183"/>
      <c r="H6" s="184" t="s">
        <v>85</v>
      </c>
    </row>
    <row r="7" spans="1:14">
      <c r="A7" s="118"/>
      <c r="B7" s="118"/>
      <c r="C7" s="493"/>
      <c r="D7" s="493"/>
      <c r="E7" s="119"/>
      <c r="F7" s="120"/>
      <c r="G7" s="121"/>
      <c r="H7" s="120"/>
      <c r="I7" s="118"/>
      <c r="J7" s="118"/>
      <c r="K7" s="118"/>
      <c r="L7" s="118"/>
      <c r="M7" s="118"/>
    </row>
    <row r="8" spans="1:14">
      <c r="A8" s="118"/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22" t="s">
        <v>264</v>
      </c>
    </row>
    <row r="9" spans="1:14">
      <c r="A9" s="118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</row>
    <row r="10" spans="1:14">
      <c r="A10" s="118"/>
      <c r="B10" s="495" t="s">
        <v>478</v>
      </c>
      <c r="C10" s="495"/>
      <c r="D10" s="495"/>
      <c r="E10" s="495"/>
      <c r="F10" s="495"/>
      <c r="G10" s="495"/>
      <c r="H10" s="495"/>
      <c r="I10" s="495"/>
      <c r="J10" s="495"/>
      <c r="K10" s="495"/>
      <c r="L10" s="495"/>
      <c r="M10" s="495"/>
      <c r="N10" s="92"/>
    </row>
    <row r="11" spans="1:14">
      <c r="A11" s="118"/>
      <c r="B11" s="495"/>
      <c r="C11" s="495"/>
      <c r="D11" s="495"/>
      <c r="E11" s="495"/>
      <c r="F11" s="495"/>
      <c r="G11" s="495"/>
      <c r="H11" s="495"/>
      <c r="I11" s="495"/>
      <c r="J11" s="495"/>
      <c r="K11" s="495"/>
      <c r="L11" s="495"/>
      <c r="M11" s="495"/>
      <c r="N11" s="92"/>
    </row>
    <row r="12" spans="1:14">
      <c r="A12" s="118"/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</row>
    <row r="13" spans="1:14">
      <c r="A13" s="118"/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</row>
    <row r="14" spans="1:14">
      <c r="A14" s="496"/>
      <c r="B14" s="501" t="s">
        <v>192</v>
      </c>
      <c r="C14" s="501"/>
      <c r="D14" s="501"/>
      <c r="E14" s="501"/>
      <c r="F14" s="497" t="s">
        <v>193</v>
      </c>
      <c r="G14" s="497" t="s">
        <v>194</v>
      </c>
      <c r="H14" s="497" t="s">
        <v>82</v>
      </c>
      <c r="I14" s="497" t="s">
        <v>195</v>
      </c>
      <c r="J14" s="497" t="s">
        <v>196</v>
      </c>
      <c r="K14" s="497" t="s">
        <v>197</v>
      </c>
      <c r="L14" s="497" t="s">
        <v>198</v>
      </c>
      <c r="M14" s="497" t="s">
        <v>199</v>
      </c>
    </row>
    <row r="15" spans="1:14">
      <c r="A15" s="496"/>
      <c r="B15" s="501"/>
      <c r="C15" s="501"/>
      <c r="D15" s="501"/>
      <c r="E15" s="501"/>
      <c r="F15" s="497"/>
      <c r="G15" s="497"/>
      <c r="H15" s="497"/>
      <c r="I15" s="497"/>
      <c r="J15" s="497"/>
      <c r="K15" s="497"/>
      <c r="L15" s="497"/>
      <c r="M15" s="497"/>
    </row>
    <row r="16" spans="1:14" ht="24" customHeight="1">
      <c r="A16" s="496"/>
      <c r="B16" s="501"/>
      <c r="C16" s="501"/>
      <c r="D16" s="501"/>
      <c r="E16" s="501"/>
      <c r="F16" s="497"/>
      <c r="G16" s="497"/>
      <c r="H16" s="497"/>
      <c r="I16" s="497"/>
      <c r="J16" s="497"/>
      <c r="K16" s="497"/>
      <c r="L16" s="497"/>
      <c r="M16" s="497"/>
    </row>
    <row r="17" spans="1:16">
      <c r="A17" s="118"/>
      <c r="B17" s="498">
        <v>46042</v>
      </c>
      <c r="C17" s="499"/>
      <c r="D17" s="499"/>
      <c r="E17" s="500"/>
      <c r="F17" s="198" t="s">
        <v>202</v>
      </c>
      <c r="G17" s="238" t="s">
        <v>476</v>
      </c>
      <c r="H17" s="238" t="s">
        <v>475</v>
      </c>
      <c r="I17" s="238" t="s">
        <v>213</v>
      </c>
      <c r="J17" s="199">
        <v>22000</v>
      </c>
      <c r="K17" s="166">
        <v>23319.999999999996</v>
      </c>
      <c r="L17" s="166">
        <v>30799.999999999996</v>
      </c>
      <c r="M17" s="166">
        <v>7480</v>
      </c>
      <c r="N17" s="154"/>
      <c r="O17" s="154"/>
    </row>
    <row r="18" spans="1:16">
      <c r="A18" s="118"/>
      <c r="B18" s="498">
        <v>46051</v>
      </c>
      <c r="C18" s="499"/>
      <c r="D18" s="499"/>
      <c r="E18" s="500"/>
      <c r="F18" s="198" t="s">
        <v>202</v>
      </c>
      <c r="G18" s="238" t="s">
        <v>333</v>
      </c>
      <c r="H18" s="238" t="s">
        <v>377</v>
      </c>
      <c r="I18" s="238" t="s">
        <v>213</v>
      </c>
      <c r="J18" s="199">
        <v>1507</v>
      </c>
      <c r="K18" s="166">
        <v>3627.65</v>
      </c>
      <c r="L18" s="166">
        <v>3918.2000000000003</v>
      </c>
      <c r="M18" s="166">
        <f>-73710.92+290.55</f>
        <v>-73420.37</v>
      </c>
      <c r="N18" s="154"/>
      <c r="O18" s="154"/>
    </row>
    <row r="19" spans="1:16">
      <c r="A19" s="118"/>
      <c r="B19" s="490"/>
      <c r="C19" s="491"/>
      <c r="D19" s="491"/>
      <c r="E19" s="492"/>
      <c r="F19" s="164"/>
      <c r="G19" s="155"/>
      <c r="H19" s="164"/>
      <c r="I19" s="155" t="s">
        <v>440</v>
      </c>
      <c r="J19" s="199"/>
      <c r="K19" s="165"/>
      <c r="L19" s="166">
        <f>+SUM(L17:L18)</f>
        <v>34718.199999999997</v>
      </c>
      <c r="M19" s="166">
        <f>+SUM(M17:M18)</f>
        <v>-65940.37</v>
      </c>
    </row>
    <row r="20" spans="1:16">
      <c r="A20" s="118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</row>
    <row r="21" spans="1:16">
      <c r="A21" s="118"/>
      <c r="B21" s="118" t="str">
        <f>' Prilog 1'!A38</f>
        <v>Datum izvještaja: 30.06.2026.g.</v>
      </c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</row>
    <row r="22" spans="1:16">
      <c r="A22" s="118"/>
      <c r="B22" s="118" t="s">
        <v>200</v>
      </c>
      <c r="C22" s="118"/>
      <c r="D22" s="118"/>
      <c r="E22" s="118"/>
      <c r="F22" s="118"/>
      <c r="G22" s="118"/>
      <c r="H22" s="118"/>
      <c r="I22" s="118"/>
      <c r="J22" s="118"/>
      <c r="K22" s="118" t="s">
        <v>173</v>
      </c>
      <c r="L22" s="118"/>
      <c r="M22" s="118"/>
    </row>
    <row r="23" spans="1:16">
      <c r="A23" s="118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</row>
    <row r="24" spans="1:16">
      <c r="A24" s="118"/>
      <c r="B24" s="118" t="str">
        <f>+' Prilog 1'!A40</f>
        <v>Elvira Žilić dipl.ecc</v>
      </c>
      <c r="C24" s="118"/>
      <c r="D24" s="118"/>
      <c r="E24" s="118"/>
      <c r="F24" s="118"/>
      <c r="G24" s="118"/>
      <c r="H24" s="118"/>
      <c r="I24" s="118"/>
      <c r="J24" s="118"/>
      <c r="K24" s="118" t="str">
        <f>+' Prilog 1'!C40</f>
        <v>Nedim Vilogorac dipl. oec.</v>
      </c>
      <c r="L24" s="118"/>
      <c r="M24" s="118"/>
    </row>
    <row r="25" spans="1:16">
      <c r="A25" s="118"/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</row>
    <row r="26" spans="1:16">
      <c r="A26" s="118"/>
      <c r="B26" s="118" t="s">
        <v>288</v>
      </c>
      <c r="C26" s="118"/>
      <c r="D26" s="118"/>
      <c r="E26" s="118"/>
      <c r="F26" s="189"/>
      <c r="G26" s="189"/>
      <c r="H26" s="189"/>
      <c r="I26" s="189"/>
      <c r="J26" s="189"/>
      <c r="K26" s="189"/>
      <c r="L26" s="189"/>
      <c r="M26" s="189"/>
      <c r="N26" s="188"/>
      <c r="O26" s="188"/>
      <c r="P26" s="188"/>
    </row>
    <row r="27" spans="1:16">
      <c r="A27" s="118"/>
      <c r="B27" s="494" t="s">
        <v>202</v>
      </c>
      <c r="C27" s="494"/>
      <c r="D27" s="494"/>
      <c r="E27" s="494"/>
      <c r="F27" s="189"/>
      <c r="G27" s="189"/>
      <c r="H27" s="189"/>
      <c r="I27" s="189"/>
      <c r="J27" s="189"/>
      <c r="K27" s="189"/>
      <c r="L27" s="189"/>
      <c r="M27" s="189"/>
      <c r="N27" s="188"/>
      <c r="O27" s="188"/>
      <c r="P27" s="188"/>
    </row>
    <row r="28" spans="1:16">
      <c r="A28" s="118"/>
      <c r="B28" s="494" t="s">
        <v>201</v>
      </c>
      <c r="C28" s="494"/>
      <c r="D28" s="494"/>
      <c r="E28" s="494"/>
      <c r="F28" s="189"/>
      <c r="G28" s="189"/>
      <c r="H28" s="189"/>
      <c r="I28" s="189"/>
      <c r="J28" s="189"/>
      <c r="K28" s="189"/>
      <c r="L28" s="189"/>
      <c r="M28" s="189"/>
      <c r="N28" s="188"/>
      <c r="O28" s="188"/>
      <c r="P28" s="188"/>
    </row>
    <row r="29" spans="1:16">
      <c r="A29" s="118"/>
      <c r="B29" s="494" t="s">
        <v>203</v>
      </c>
      <c r="C29" s="494"/>
      <c r="D29" s="494"/>
      <c r="E29" s="494"/>
      <c r="F29" s="189"/>
      <c r="G29" s="189"/>
      <c r="H29" s="189"/>
      <c r="I29" s="189"/>
      <c r="J29" s="189"/>
      <c r="K29" s="189"/>
      <c r="L29" s="189"/>
      <c r="M29" s="189"/>
      <c r="N29" s="188"/>
      <c r="O29" s="188"/>
      <c r="P29" s="188"/>
    </row>
    <row r="30" spans="1:16">
      <c r="A30" s="118"/>
      <c r="B30" s="494" t="s">
        <v>204</v>
      </c>
      <c r="C30" s="494"/>
      <c r="D30" s="494"/>
      <c r="E30" s="494"/>
      <c r="F30" s="189"/>
      <c r="G30" s="189"/>
      <c r="H30" s="189"/>
      <c r="I30" s="189"/>
      <c r="J30" s="189"/>
      <c r="K30" s="189"/>
      <c r="L30" s="189"/>
      <c r="M30" s="189"/>
      <c r="N30" s="188"/>
      <c r="O30" s="188"/>
      <c r="P30" s="188"/>
    </row>
    <row r="31" spans="1:16">
      <c r="A31" s="118"/>
      <c r="B31" s="494" t="s">
        <v>205</v>
      </c>
      <c r="C31" s="494"/>
      <c r="D31" s="494"/>
      <c r="E31" s="494"/>
      <c r="F31" s="189"/>
      <c r="G31" s="189"/>
      <c r="H31" s="189"/>
      <c r="I31" s="189"/>
      <c r="J31" s="189"/>
      <c r="K31" s="189"/>
      <c r="L31" s="189"/>
      <c r="M31" s="189"/>
      <c r="N31" s="188"/>
      <c r="O31" s="188"/>
      <c r="P31" s="188"/>
    </row>
    <row r="32" spans="1:16">
      <c r="A32" s="118"/>
      <c r="B32" s="494" t="s">
        <v>206</v>
      </c>
      <c r="C32" s="494"/>
      <c r="D32" s="494"/>
      <c r="E32" s="494"/>
      <c r="F32" s="189"/>
      <c r="G32" s="189"/>
      <c r="H32" s="189"/>
      <c r="I32" s="189"/>
      <c r="J32" s="189"/>
      <c r="K32" s="189"/>
      <c r="L32" s="189"/>
      <c r="M32" s="189"/>
      <c r="N32" s="188"/>
      <c r="O32" s="188"/>
      <c r="P32" s="188"/>
    </row>
    <row r="33" spans="1:16">
      <c r="A33" s="118"/>
      <c r="B33" s="494" t="s">
        <v>207</v>
      </c>
      <c r="C33" s="494"/>
      <c r="D33" s="494"/>
      <c r="E33" s="494"/>
      <c r="F33" s="189"/>
      <c r="G33" s="189"/>
      <c r="H33" s="189"/>
      <c r="I33" s="189"/>
      <c r="J33" s="189"/>
      <c r="K33" s="189"/>
      <c r="L33" s="189"/>
      <c r="M33" s="189"/>
      <c r="N33" s="188"/>
      <c r="O33" s="188"/>
      <c r="P33" s="188"/>
    </row>
    <row r="34" spans="1:16">
      <c r="A34" s="118"/>
      <c r="B34" s="494" t="s">
        <v>208</v>
      </c>
      <c r="C34" s="494"/>
      <c r="D34" s="494"/>
      <c r="E34" s="494"/>
      <c r="F34" s="189"/>
      <c r="G34" s="189"/>
      <c r="H34" s="189"/>
      <c r="I34" s="189"/>
      <c r="J34" s="189"/>
      <c r="K34" s="189"/>
      <c r="L34" s="189"/>
      <c r="M34" s="189"/>
      <c r="N34" s="188"/>
      <c r="O34" s="188"/>
      <c r="P34" s="188"/>
    </row>
    <row r="35" spans="1:16" ht="13.5" customHeight="1">
      <c r="A35" s="118"/>
      <c r="B35" s="494" t="s">
        <v>209</v>
      </c>
      <c r="C35" s="494"/>
      <c r="D35" s="494"/>
      <c r="E35" s="494"/>
      <c r="F35" s="189"/>
      <c r="G35" s="189"/>
      <c r="H35" s="189"/>
      <c r="I35" s="189"/>
      <c r="J35" s="189"/>
      <c r="K35" s="189"/>
      <c r="L35" s="189"/>
      <c r="M35" s="189"/>
      <c r="N35" s="188"/>
      <c r="O35" s="188"/>
      <c r="P35" s="188"/>
    </row>
    <row r="36" spans="1:16" ht="24.75" customHeight="1">
      <c r="A36" s="118"/>
      <c r="B36" s="494" t="s">
        <v>210</v>
      </c>
      <c r="C36" s="494"/>
      <c r="D36" s="494"/>
      <c r="E36" s="494"/>
      <c r="F36" s="189"/>
      <c r="G36" s="189"/>
      <c r="H36" s="189"/>
      <c r="I36" s="189"/>
      <c r="J36" s="189"/>
      <c r="K36" s="189"/>
      <c r="L36" s="189"/>
      <c r="M36" s="189"/>
      <c r="N36" s="188"/>
      <c r="O36" s="188"/>
      <c r="P36" s="188"/>
    </row>
    <row r="37" spans="1:16" ht="24" customHeight="1">
      <c r="A37" s="118"/>
      <c r="B37" s="494" t="s">
        <v>213</v>
      </c>
      <c r="C37" s="494"/>
      <c r="D37" s="494"/>
      <c r="E37" s="494"/>
      <c r="F37" s="189"/>
      <c r="G37" s="189"/>
      <c r="H37" s="189"/>
      <c r="I37" s="189"/>
      <c r="J37" s="189"/>
      <c r="K37" s="189"/>
      <c r="L37" s="189"/>
      <c r="M37" s="189"/>
      <c r="N37" s="188"/>
      <c r="O37" s="188"/>
      <c r="P37" s="188"/>
    </row>
    <row r="38" spans="1:16" ht="26.25" customHeight="1">
      <c r="A38" s="118"/>
      <c r="B38" s="494" t="s">
        <v>211</v>
      </c>
      <c r="C38" s="494"/>
      <c r="D38" s="494"/>
      <c r="E38" s="494"/>
      <c r="F38" s="189"/>
      <c r="G38" s="189"/>
      <c r="H38" s="189"/>
      <c r="I38" s="189"/>
      <c r="J38" s="189"/>
      <c r="K38" s="189"/>
      <c r="L38" s="189"/>
      <c r="M38" s="189"/>
      <c r="N38" s="188"/>
      <c r="O38" s="188"/>
      <c r="P38" s="188"/>
    </row>
    <row r="39" spans="1:16" ht="25.5" customHeight="1">
      <c r="A39" s="118"/>
      <c r="B39" s="494" t="s">
        <v>212</v>
      </c>
      <c r="C39" s="494"/>
      <c r="D39" s="494"/>
      <c r="E39" s="494"/>
      <c r="F39" s="189"/>
      <c r="G39" s="189"/>
      <c r="H39" s="189"/>
      <c r="I39" s="189"/>
      <c r="J39" s="189"/>
      <c r="K39" s="189"/>
      <c r="L39" s="189"/>
      <c r="M39" s="189"/>
      <c r="N39" s="188"/>
      <c r="O39" s="188"/>
      <c r="P39" s="188"/>
    </row>
    <row r="40" spans="1:16">
      <c r="A40" s="118"/>
      <c r="B40" s="118"/>
      <c r="C40" s="118"/>
      <c r="D40" s="118"/>
      <c r="E40" s="118"/>
      <c r="F40" s="189"/>
      <c r="G40" s="189"/>
      <c r="H40" s="189"/>
      <c r="I40" s="189"/>
      <c r="J40" s="189"/>
      <c r="K40" s="189"/>
      <c r="L40" s="189"/>
      <c r="M40" s="189"/>
      <c r="N40" s="188"/>
      <c r="O40" s="188"/>
      <c r="P40" s="188"/>
    </row>
    <row r="41" spans="1:16">
      <c r="F41" s="188"/>
      <c r="G41" s="188"/>
      <c r="H41" s="188"/>
      <c r="I41" s="188"/>
      <c r="J41" s="188"/>
      <c r="K41" s="188"/>
      <c r="L41" s="188"/>
      <c r="M41" s="188"/>
      <c r="N41" s="188"/>
      <c r="O41" s="188"/>
      <c r="P41" s="188"/>
    </row>
  </sheetData>
  <mergeCells count="28">
    <mergeCell ref="A14:A16"/>
    <mergeCell ref="J14:J16"/>
    <mergeCell ref="K14:K16"/>
    <mergeCell ref="B18:E18"/>
    <mergeCell ref="M14:M16"/>
    <mergeCell ref="B14:E16"/>
    <mergeCell ref="F14:F16"/>
    <mergeCell ref="G14:G16"/>
    <mergeCell ref="H14:H16"/>
    <mergeCell ref="I14:I16"/>
    <mergeCell ref="L14:L16"/>
    <mergeCell ref="B17:E17"/>
    <mergeCell ref="B19:E19"/>
    <mergeCell ref="C7:D7"/>
    <mergeCell ref="B39:E39"/>
    <mergeCell ref="B38:E38"/>
    <mergeCell ref="B37:E37"/>
    <mergeCell ref="B36:E36"/>
    <mergeCell ref="B35:E35"/>
    <mergeCell ref="B28:E28"/>
    <mergeCell ref="B27:E27"/>
    <mergeCell ref="B10:M11"/>
    <mergeCell ref="B34:E34"/>
    <mergeCell ref="B33:E33"/>
    <mergeCell ref="B32:E32"/>
    <mergeCell ref="B31:E31"/>
    <mergeCell ref="B30:E30"/>
    <mergeCell ref="B29:E29"/>
  </mergeCells>
  <pageMargins left="0.7" right="0.7" top="0.75" bottom="0.75" header="0.3" footer="0.3"/>
  <pageSetup paperSize="9" scale="61" fitToHeight="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B1:N72"/>
  <sheetViews>
    <sheetView topLeftCell="A29" workbookViewId="0">
      <selection activeCell="K38" sqref="K38"/>
    </sheetView>
  </sheetViews>
  <sheetFormatPr defaultRowHeight="12.75"/>
  <cols>
    <col min="1" max="1" width="6.28515625" style="1" customWidth="1"/>
    <col min="2" max="4" width="9.140625" style="1"/>
    <col min="5" max="5" width="7.5703125" style="1" customWidth="1"/>
    <col min="6" max="6" width="24" style="1" customWidth="1"/>
    <col min="7" max="7" width="26.7109375" style="1" customWidth="1"/>
    <col min="8" max="8" width="26.140625" style="1" customWidth="1"/>
    <col min="9" max="9" width="28.7109375" style="1" customWidth="1"/>
    <col min="10" max="10" width="19.42578125" style="1" customWidth="1"/>
    <col min="11" max="11" width="41.42578125" style="369" customWidth="1"/>
    <col min="12" max="12" width="9.140625" style="1"/>
    <col min="13" max="13" width="12.28515625" style="1" bestFit="1" customWidth="1"/>
    <col min="14" max="16384" width="9.140625" style="1"/>
  </cols>
  <sheetData>
    <row r="1" spans="2:13">
      <c r="B1" s="1" t="s">
        <v>24</v>
      </c>
      <c r="E1" s="241"/>
      <c r="F1" s="240"/>
      <c r="H1" s="56"/>
      <c r="K1" s="367" t="s">
        <v>88</v>
      </c>
    </row>
    <row r="2" spans="2:13">
      <c r="B2" s="1" t="s">
        <v>25</v>
      </c>
      <c r="F2" s="240"/>
      <c r="H2" s="242"/>
      <c r="K2" s="368" t="s">
        <v>84</v>
      </c>
    </row>
    <row r="3" spans="2:13">
      <c r="B3" s="1" t="s">
        <v>26</v>
      </c>
      <c r="F3" s="240"/>
      <c r="H3" s="56"/>
      <c r="K3" s="367" t="s">
        <v>89</v>
      </c>
    </row>
    <row r="4" spans="2:13">
      <c r="B4" s="1" t="s">
        <v>27</v>
      </c>
      <c r="F4" s="186"/>
      <c r="H4" s="242"/>
      <c r="K4" s="368" t="str">
        <f>'Prilog 2'!D4</f>
        <v>65-01-0233-08</v>
      </c>
    </row>
    <row r="5" spans="2:13">
      <c r="B5" s="1" t="s">
        <v>28</v>
      </c>
      <c r="F5" s="240"/>
      <c r="H5" s="241"/>
      <c r="K5" s="368" t="s">
        <v>90</v>
      </c>
    </row>
    <row r="6" spans="2:13">
      <c r="B6" s="1" t="s">
        <v>29</v>
      </c>
      <c r="F6" s="240"/>
      <c r="H6" s="242"/>
      <c r="K6" s="368" t="s">
        <v>85</v>
      </c>
    </row>
    <row r="8" spans="2:13">
      <c r="C8" s="503"/>
      <c r="D8" s="503"/>
      <c r="E8" s="5"/>
      <c r="F8" s="6"/>
      <c r="G8" s="36"/>
      <c r="H8" s="6"/>
    </row>
    <row r="9" spans="2:13">
      <c r="K9" s="370" t="s">
        <v>263</v>
      </c>
    </row>
    <row r="11" spans="2:13">
      <c r="B11" s="502" t="s">
        <v>454</v>
      </c>
      <c r="C11" s="502"/>
      <c r="D11" s="502"/>
      <c r="E11" s="502"/>
      <c r="F11" s="502"/>
      <c r="G11" s="502"/>
      <c r="H11" s="502"/>
      <c r="I11" s="502"/>
      <c r="J11" s="502"/>
      <c r="K11" s="502"/>
      <c r="L11" s="253"/>
      <c r="M11" s="253"/>
    </row>
    <row r="12" spans="2:13">
      <c r="B12" s="502"/>
      <c r="C12" s="502"/>
      <c r="D12" s="502"/>
      <c r="E12" s="502"/>
      <c r="F12" s="502"/>
      <c r="G12" s="502"/>
      <c r="H12" s="502"/>
      <c r="I12" s="502"/>
      <c r="J12" s="502"/>
      <c r="K12" s="502"/>
      <c r="L12" s="253"/>
      <c r="M12" s="253"/>
    </row>
    <row r="13" spans="2:13">
      <c r="L13" s="249"/>
      <c r="M13" s="249"/>
    </row>
    <row r="15" spans="2:13" ht="12.75" customHeight="1">
      <c r="B15" s="421" t="s">
        <v>193</v>
      </c>
      <c r="C15" s="421"/>
      <c r="D15" s="421"/>
      <c r="E15" s="421"/>
      <c r="F15" s="422" t="s">
        <v>194</v>
      </c>
      <c r="G15" s="422" t="s">
        <v>300</v>
      </c>
      <c r="H15" s="422" t="s">
        <v>265</v>
      </c>
      <c r="I15" s="422" t="s">
        <v>266</v>
      </c>
      <c r="J15" s="422" t="s">
        <v>197</v>
      </c>
      <c r="K15" s="508" t="s">
        <v>267</v>
      </c>
    </row>
    <row r="16" spans="2:13">
      <c r="B16" s="421"/>
      <c r="C16" s="421"/>
      <c r="D16" s="421"/>
      <c r="E16" s="421"/>
      <c r="F16" s="422"/>
      <c r="G16" s="422"/>
      <c r="H16" s="422"/>
      <c r="I16" s="422"/>
      <c r="J16" s="422"/>
      <c r="K16" s="508"/>
    </row>
    <row r="17" spans="2:14">
      <c r="B17" s="421"/>
      <c r="C17" s="421"/>
      <c r="D17" s="421"/>
      <c r="E17" s="421"/>
      <c r="F17" s="422"/>
      <c r="G17" s="422"/>
      <c r="H17" s="422"/>
      <c r="I17" s="422"/>
      <c r="J17" s="422"/>
      <c r="K17" s="508"/>
    </row>
    <row r="18" spans="2:14" ht="38.25">
      <c r="B18" s="254" t="s">
        <v>202</v>
      </c>
      <c r="C18" s="255"/>
      <c r="D18" s="255"/>
      <c r="E18" s="256"/>
      <c r="F18" s="257" t="str">
        <f>+'Prilog 2'!C14</f>
        <v>BHTSR</v>
      </c>
      <c r="G18" s="258" t="str">
        <f>+'Prilog 2'!B14</f>
        <v>BH TELECOM D.D. SARAJEVO</v>
      </c>
      <c r="H18" s="257" t="s">
        <v>213</v>
      </c>
      <c r="I18" s="259">
        <v>1866451.8936000001</v>
      </c>
      <c r="J18" s="259">
        <f>+'Prilog 2'!I14</f>
        <v>1838596.8404999999</v>
      </c>
      <c r="K18" s="271">
        <f>+J18-I18</f>
        <v>-27855.053100000136</v>
      </c>
      <c r="M18" s="13"/>
      <c r="N18" s="13"/>
    </row>
    <row r="19" spans="2:14" ht="38.25">
      <c r="B19" s="254" t="s">
        <v>202</v>
      </c>
      <c r="C19" s="255"/>
      <c r="D19" s="255"/>
      <c r="E19" s="256"/>
      <c r="F19" s="257" t="str">
        <f>+'Prilog 2'!C15</f>
        <v>BIPVR</v>
      </c>
      <c r="G19" s="260" t="str">
        <f>+'Prilog 2'!B15</f>
        <v>BIHAĆKA PIVOVARA D.D. BIHAĆ</v>
      </c>
      <c r="H19" s="257" t="s">
        <v>213</v>
      </c>
      <c r="I19" s="259">
        <v>239031.1</v>
      </c>
      <c r="J19" s="259">
        <f>+'Prilog 2'!I15</f>
        <v>239031.1</v>
      </c>
      <c r="K19" s="271">
        <f t="shared" ref="K19:K42" si="0">+J19-I19</f>
        <v>0</v>
      </c>
    </row>
    <row r="20" spans="2:14" ht="38.25">
      <c r="B20" s="254" t="s">
        <v>202</v>
      </c>
      <c r="C20" s="255"/>
      <c r="D20" s="255"/>
      <c r="E20" s="256"/>
      <c r="F20" s="257" t="str">
        <f>+'Prilog 2'!C16</f>
        <v>BIRBRK4</v>
      </c>
      <c r="G20" s="260" t="str">
        <f>+'Prilog 2'!B16</f>
        <v>BIRA D.D. BIHAĆ</v>
      </c>
      <c r="H20" s="257" t="s">
        <v>213</v>
      </c>
      <c r="I20" s="259">
        <v>6106.1839999999993</v>
      </c>
      <c r="J20" s="259">
        <f>+'Prilog 2'!I16</f>
        <v>6106.1839999999993</v>
      </c>
      <c r="K20" s="271">
        <f t="shared" si="0"/>
        <v>0</v>
      </c>
    </row>
    <row r="21" spans="2:14" ht="38.25">
      <c r="B21" s="254" t="s">
        <v>202</v>
      </c>
      <c r="C21" s="255"/>
      <c r="D21" s="255"/>
      <c r="E21" s="256"/>
      <c r="F21" s="257" t="str">
        <f>+'Prilog 2'!C17</f>
        <v>ENISR</v>
      </c>
      <c r="G21" s="260" t="str">
        <f>+'Prilog 2'!B17</f>
        <v>ENERGOINVEST D.D. SARAJEVO</v>
      </c>
      <c r="H21" s="257" t="s">
        <v>213</v>
      </c>
      <c r="I21" s="271">
        <f>268419.6504-77338.57</f>
        <v>191081.08039999998</v>
      </c>
      <c r="J21" s="259">
        <f>+'Prilog 2'!I17</f>
        <v>306900</v>
      </c>
      <c r="K21" s="271">
        <f t="shared" si="0"/>
        <v>115818.91960000002</v>
      </c>
      <c r="N21" s="366"/>
    </row>
    <row r="22" spans="2:14" ht="38.25">
      <c r="B22" s="254" t="s">
        <v>202</v>
      </c>
      <c r="C22" s="255"/>
      <c r="D22" s="255"/>
      <c r="E22" s="256"/>
      <c r="F22" s="257" t="str">
        <f>+'Prilog 2'!C18</f>
        <v>INGRK2</v>
      </c>
      <c r="G22" s="260" t="str">
        <f>+'Prilog 2'!B18</f>
        <v>INGRAM D.D. SREBRENIK</v>
      </c>
      <c r="H22" s="257" t="s">
        <v>213</v>
      </c>
      <c r="I22" s="259">
        <v>48449.999999999993</v>
      </c>
      <c r="J22" s="259">
        <f>+'Prilog 2'!I18</f>
        <v>48210</v>
      </c>
      <c r="K22" s="271">
        <f t="shared" si="0"/>
        <v>-239.99999999999272</v>
      </c>
    </row>
    <row r="23" spans="2:14" ht="38.25">
      <c r="B23" s="254" t="s">
        <v>202</v>
      </c>
      <c r="C23" s="255"/>
      <c r="D23" s="255"/>
      <c r="E23" s="256"/>
      <c r="F23" s="257" t="str">
        <f>+'Prilog 2'!C19</f>
        <v>SVIPR</v>
      </c>
      <c r="G23" s="260" t="str">
        <f>+'Prilog 2'!B19</f>
        <v>IP SVJETLOST D.D. SARAJEVO</v>
      </c>
      <c r="H23" s="257" t="s">
        <v>213</v>
      </c>
      <c r="I23" s="259">
        <v>6672</v>
      </c>
      <c r="J23" s="259">
        <f>+'Prilog 2'!I19</f>
        <v>6672</v>
      </c>
      <c r="K23" s="271">
        <f t="shared" si="0"/>
        <v>0</v>
      </c>
    </row>
    <row r="24" spans="2:14" ht="38.25">
      <c r="B24" s="254" t="s">
        <v>202</v>
      </c>
      <c r="C24" s="255"/>
      <c r="D24" s="255"/>
      <c r="E24" s="256"/>
      <c r="F24" s="257" t="str">
        <f>+'Prilog 2'!C20</f>
        <v>JPESR</v>
      </c>
      <c r="G24" s="260" t="str">
        <f>+'Prilog 2'!B20</f>
        <v>JP ELEKTROPRIVREDA BIH D.D. SARAJEVO</v>
      </c>
      <c r="H24" s="257" t="s">
        <v>213</v>
      </c>
      <c r="I24" s="259">
        <v>752414.53930000006</v>
      </c>
      <c r="J24" s="259">
        <f>+'Prilog 2'!I20</f>
        <v>718231.92949999997</v>
      </c>
      <c r="K24" s="271">
        <f t="shared" si="0"/>
        <v>-34182.609800000093</v>
      </c>
    </row>
    <row r="25" spans="2:14" ht="38.25">
      <c r="B25" s="254" t="s">
        <v>202</v>
      </c>
      <c r="C25" s="255"/>
      <c r="D25" s="255"/>
      <c r="E25" s="256"/>
      <c r="F25" s="257" t="str">
        <f>+'Prilog 2'!C21</f>
        <v>HTKMR</v>
      </c>
      <c r="G25" s="260" t="str">
        <f>+'Prilog 2'!B21</f>
        <v>JP HT D.D. MOSTAR</v>
      </c>
      <c r="H25" s="257" t="s">
        <v>213</v>
      </c>
      <c r="I25" s="259">
        <v>1231971.6000000001</v>
      </c>
      <c r="J25" s="259">
        <f>+'Prilog 2'!I21</f>
        <v>1066950</v>
      </c>
      <c r="K25" s="271">
        <f t="shared" si="0"/>
        <v>-165021.60000000009</v>
      </c>
    </row>
    <row r="26" spans="2:14" ht="38.25">
      <c r="B26" s="254" t="s">
        <v>202</v>
      </c>
      <c r="C26" s="255"/>
      <c r="D26" s="255"/>
      <c r="E26" s="256"/>
      <c r="F26" s="257" t="str">
        <f>+'Prilog 2'!C22</f>
        <v>SVKORA</v>
      </c>
      <c r="G26" s="260" t="str">
        <f>+'Prilog 2'!B22</f>
        <v xml:space="preserve">SVJETLOSTKOMERC DD SARAJEVO                                                                         </v>
      </c>
      <c r="H26" s="257" t="s">
        <v>213</v>
      </c>
      <c r="I26" s="259">
        <v>63445.500000000007</v>
      </c>
      <c r="J26" s="259">
        <f>+'Prilog 2'!I22</f>
        <v>63445.500000000007</v>
      </c>
      <c r="K26" s="271">
        <f t="shared" si="0"/>
        <v>0</v>
      </c>
    </row>
    <row r="27" spans="2:14" ht="38.25">
      <c r="B27" s="254" t="s">
        <v>202</v>
      </c>
      <c r="C27" s="255"/>
      <c r="D27" s="255"/>
      <c r="E27" s="256"/>
      <c r="F27" s="257" t="str">
        <f>+'Prilog 2'!C23</f>
        <v>BOKS-R-A</v>
      </c>
      <c r="G27" s="260" t="str">
        <f>+'Prilog 2'!B23</f>
        <v>BOKSIT A.D. MILIĆI</v>
      </c>
      <c r="H27" s="257" t="s">
        <v>213</v>
      </c>
      <c r="I27" s="259">
        <v>10428.400000000001</v>
      </c>
      <c r="J27" s="259">
        <f>+'Prilog 2'!I23</f>
        <v>11471.24</v>
      </c>
      <c r="K27" s="271">
        <f t="shared" si="0"/>
        <v>1042.8399999999983</v>
      </c>
    </row>
    <row r="28" spans="2:14" ht="38.25">
      <c r="B28" s="254" t="s">
        <v>202</v>
      </c>
      <c r="C28" s="261"/>
      <c r="D28" s="261"/>
      <c r="E28" s="262"/>
      <c r="F28" s="263" t="str">
        <f>+'Prilog 2'!C24</f>
        <v>CMEG-R-A</v>
      </c>
      <c r="G28" s="264" t="str">
        <f>+'Prilog 2'!B24</f>
        <v>ČAJEVAC MEGA AD BANJALUKA</v>
      </c>
      <c r="H28" s="263" t="s">
        <v>213</v>
      </c>
      <c r="I28" s="265">
        <v>115257.59999999999</v>
      </c>
      <c r="J28" s="259">
        <f>+'Prilog 2'!I24</f>
        <v>109494.72</v>
      </c>
      <c r="K28" s="271">
        <f t="shared" si="0"/>
        <v>-5762.8799999999901</v>
      </c>
    </row>
    <row r="29" spans="2:14" ht="38.25">
      <c r="B29" s="254" t="s">
        <v>202</v>
      </c>
      <c r="C29" s="255"/>
      <c r="D29" s="255"/>
      <c r="E29" s="256"/>
      <c r="F29" s="257" t="str">
        <f>+'Prilog 2'!C25</f>
        <v>HEDR-R-A</v>
      </c>
      <c r="G29" s="260" t="str">
        <f>+'Prilog 2'!B25</f>
        <v>HIDROELEKTRANE NA DRINI A.D. VIŠEGRAD</v>
      </c>
      <c r="H29" s="257" t="s">
        <v>213</v>
      </c>
      <c r="I29" s="259">
        <v>384002.14739999996</v>
      </c>
      <c r="J29" s="259">
        <f>+'Prilog 2'!I25</f>
        <v>322981.68000000005</v>
      </c>
      <c r="K29" s="271">
        <f t="shared" si="0"/>
        <v>-61020.467399999907</v>
      </c>
    </row>
    <row r="30" spans="2:14" ht="38.25">
      <c r="B30" s="254" t="s">
        <v>202</v>
      </c>
      <c r="C30" s="255"/>
      <c r="D30" s="255"/>
      <c r="E30" s="256"/>
      <c r="F30" s="257" t="str">
        <f>+'Prilog 2'!C26</f>
        <v>HETR-R-A</v>
      </c>
      <c r="G30" s="260" t="str">
        <f>+'Prilog 2'!B26</f>
        <v>HIDROELEKTRANE NA TREBIŠNJICI A.D. TREBINJE</v>
      </c>
      <c r="H30" s="257" t="s">
        <v>213</v>
      </c>
      <c r="I30" s="259">
        <v>28810.407999999999</v>
      </c>
      <c r="J30" s="259">
        <f>+'Prilog 2'!I26</f>
        <v>27467.55</v>
      </c>
      <c r="K30" s="271">
        <f t="shared" si="0"/>
        <v>-1342.8580000000002</v>
      </c>
    </row>
    <row r="31" spans="2:14" ht="38.25">
      <c r="B31" s="254" t="s">
        <v>202</v>
      </c>
      <c r="C31" s="255"/>
      <c r="D31" s="255"/>
      <c r="E31" s="256"/>
      <c r="F31" s="257" t="str">
        <f>+'Prilog 2'!C27</f>
        <v>VDBL-R-A</v>
      </c>
      <c r="G31" s="260" t="str">
        <f>+'Prilog 2'!B27</f>
        <v>VODOVOD A.D. BANJA LUKA</v>
      </c>
      <c r="H31" s="257" t="s">
        <v>213</v>
      </c>
      <c r="I31" s="259">
        <v>71000</v>
      </c>
      <c r="J31" s="259">
        <f>+'Prilog 2'!I27</f>
        <v>71000</v>
      </c>
      <c r="K31" s="271">
        <f t="shared" si="0"/>
        <v>0</v>
      </c>
    </row>
    <row r="32" spans="2:14" ht="38.25">
      <c r="B32" s="266" t="s">
        <v>202</v>
      </c>
      <c r="C32" s="267"/>
      <c r="D32" s="267"/>
      <c r="E32" s="268"/>
      <c r="F32" s="269" t="str">
        <f>+'Prilog 2'!C28</f>
        <v>IPBL-K-A</v>
      </c>
      <c r="G32" s="270" t="str">
        <f>+'Prilog 2'!B28</f>
        <v>INDUSTRIJSKE PLANTAŽE A.D. BANJA LUKA</v>
      </c>
      <c r="H32" s="269" t="s">
        <v>213</v>
      </c>
      <c r="I32" s="271">
        <v>175</v>
      </c>
      <c r="J32" s="259">
        <f>+'Prilog 2'!I28</f>
        <v>175</v>
      </c>
      <c r="K32" s="271">
        <f t="shared" si="0"/>
        <v>0</v>
      </c>
    </row>
    <row r="33" spans="2:13" ht="38.25">
      <c r="B33" s="254" t="s">
        <v>202</v>
      </c>
      <c r="C33" s="255"/>
      <c r="D33" s="255"/>
      <c r="E33" s="256"/>
      <c r="F33" s="257" t="str">
        <f>+'Prilog 2'!C29</f>
        <v>ELBJ-R-A</v>
      </c>
      <c r="G33" s="260" t="str">
        <f>+'Prilog 2'!B29</f>
        <v>MH ERS - MP AD TREBINJE - ZEDP ELEKTRO-BIJELJINA AD BIJELJINA</v>
      </c>
      <c r="H33" s="257" t="s">
        <v>213</v>
      </c>
      <c r="I33" s="259">
        <v>910.07999999999993</v>
      </c>
      <c r="J33" s="259">
        <f>+'Prilog 2'!I29</f>
        <v>985.92000000000007</v>
      </c>
      <c r="K33" s="271">
        <f t="shared" si="0"/>
        <v>75.840000000000146</v>
      </c>
    </row>
    <row r="34" spans="2:13" ht="51">
      <c r="B34" s="254" t="s">
        <v>202</v>
      </c>
      <c r="C34" s="255"/>
      <c r="D34" s="255"/>
      <c r="E34" s="256"/>
      <c r="F34" s="257" t="str">
        <f>+'Prilog 2'!C30</f>
        <v>HELV-R-A</v>
      </c>
      <c r="G34" s="260" t="str">
        <f>+'Prilog 2'!B30</f>
        <v>MJEŠOVITI HOLDING ERS-MP AD TREBINJE-ZP HIDROELEKTRANE NA VRBASU AD MRKONJIC GRA</v>
      </c>
      <c r="H34" s="257" t="s">
        <v>213</v>
      </c>
      <c r="I34" s="259">
        <v>1895.0495999999998</v>
      </c>
      <c r="J34" s="259">
        <f>+'Prilog 2'!I30</f>
        <v>835.04000000000008</v>
      </c>
      <c r="K34" s="271">
        <f t="shared" si="0"/>
        <v>-1060.0095999999999</v>
      </c>
    </row>
    <row r="35" spans="2:13" ht="38.25">
      <c r="B35" s="254" t="s">
        <v>202</v>
      </c>
      <c r="C35" s="255"/>
      <c r="D35" s="255"/>
      <c r="E35" s="256"/>
      <c r="F35" s="257" t="str">
        <f>+'Prilog 2'!C31</f>
        <v>RITE-R-A</v>
      </c>
      <c r="G35" s="260" t="str">
        <f>+'Prilog 2'!B31</f>
        <v>MJEŠOVITI HOLDING ERS, MP AD TREBINJE-ZP RITE GACKO AD GACKO</v>
      </c>
      <c r="H35" s="257" t="s">
        <v>213</v>
      </c>
      <c r="I35" s="259">
        <v>57.98</v>
      </c>
      <c r="J35" s="259">
        <f>+'Prilog 2'!I31</f>
        <v>89.2</v>
      </c>
      <c r="K35" s="271">
        <f t="shared" si="0"/>
        <v>31.220000000000006</v>
      </c>
    </row>
    <row r="36" spans="2:13" ht="38.25">
      <c r="B36" s="254" t="s">
        <v>202</v>
      </c>
      <c r="C36" s="255"/>
      <c r="D36" s="255"/>
      <c r="E36" s="256"/>
      <c r="F36" s="257" t="str">
        <f>+'Prilog 2'!C32</f>
        <v>TLKM-R-A</v>
      </c>
      <c r="G36" s="260" t="str">
        <f>+'Prilog 2'!B32</f>
        <v>TELEKOM SRPSKE AD BANJA LUKA</v>
      </c>
      <c r="H36" s="257" t="s">
        <v>213</v>
      </c>
      <c r="I36" s="259">
        <v>40806.019800000002</v>
      </c>
      <c r="J36" s="259">
        <f>+'Prilog 2'!I32</f>
        <v>41553.382799999999</v>
      </c>
      <c r="K36" s="271">
        <f t="shared" si="0"/>
        <v>747.36299999999756</v>
      </c>
    </row>
    <row r="37" spans="2:13" ht="38.25">
      <c r="B37" s="254" t="s">
        <v>204</v>
      </c>
      <c r="C37" s="255"/>
      <c r="D37" s="255"/>
      <c r="E37" s="256"/>
      <c r="F37" s="257" t="str">
        <f>+'Prilog 2'!C35</f>
        <v>EFNFRK1</v>
      </c>
      <c r="G37" s="260" t="str">
        <f>+'Prilog 2'!B35</f>
        <v>ZIF EUROFOND-1 D.D. TUZLA</v>
      </c>
      <c r="H37" s="257" t="s">
        <v>213</v>
      </c>
      <c r="I37" s="259">
        <v>3753.94</v>
      </c>
      <c r="J37" s="259">
        <f>+'Prilog 2'!I35</f>
        <v>3753.94</v>
      </c>
      <c r="K37" s="271">
        <f t="shared" si="0"/>
        <v>0</v>
      </c>
    </row>
    <row r="38" spans="2:13" ht="38.25">
      <c r="B38" s="254" t="s">
        <v>204</v>
      </c>
      <c r="C38" s="255"/>
      <c r="D38" s="255"/>
      <c r="E38" s="256"/>
      <c r="F38" s="257" t="str">
        <f>+'Prilog 2'!C36</f>
        <v>MIGFRK2</v>
      </c>
      <c r="G38" s="260" t="str">
        <f>+'Prilog 2'!B36</f>
        <v>ZIF MI GROUP D.D. SARAJEVO</v>
      </c>
      <c r="H38" s="257" t="s">
        <v>213</v>
      </c>
      <c r="I38" s="259">
        <v>128156.2</v>
      </c>
      <c r="J38" s="259">
        <f>+'Prilog 2'!I36</f>
        <v>110063.56</v>
      </c>
      <c r="K38" s="271">
        <f t="shared" si="0"/>
        <v>-18092.64</v>
      </c>
    </row>
    <row r="39" spans="2:13" ht="38.25">
      <c r="B39" s="254" t="s">
        <v>201</v>
      </c>
      <c r="C39" s="272"/>
      <c r="D39" s="272"/>
      <c r="E39" s="273"/>
      <c r="F39" s="263" t="str">
        <f>+'Prilog 2'!C53</f>
        <v>RSRS-O-I</v>
      </c>
      <c r="G39" s="264" t="str">
        <f>+'Prilog 2'!B53</f>
        <v>REPUBLIKA SRPSKA - MINISTARSTVO FINANSIJA - RATNA ŠTETA 9</v>
      </c>
      <c r="H39" s="263" t="s">
        <v>213</v>
      </c>
      <c r="I39" s="265">
        <v>3305.835</v>
      </c>
      <c r="J39" s="259">
        <f>+'Prilog 2'!I53</f>
        <v>3305.835</v>
      </c>
      <c r="K39" s="271">
        <f t="shared" si="0"/>
        <v>0</v>
      </c>
    </row>
    <row r="40" spans="2:13" ht="38.25">
      <c r="B40" s="266" t="s">
        <v>201</v>
      </c>
      <c r="C40" s="274"/>
      <c r="D40" s="274"/>
      <c r="E40" s="275"/>
      <c r="F40" s="269" t="str">
        <f>+'Prilog 2'!C54</f>
        <v>RSRS-O-J</v>
      </c>
      <c r="G40" s="270" t="str">
        <f>+'Prilog 2'!B54</f>
        <v>REPUBLIKA SRPSKA - MINISTARSTVO FINANSIJA - RATNA ŠTETA 10</v>
      </c>
      <c r="H40" s="269" t="s">
        <v>213</v>
      </c>
      <c r="I40" s="271">
        <v>678.2399999999999</v>
      </c>
      <c r="J40" s="259">
        <f>+'Prilog 2'!I54</f>
        <v>678.2399999999999</v>
      </c>
      <c r="K40" s="271">
        <f t="shared" si="0"/>
        <v>0</v>
      </c>
    </row>
    <row r="41" spans="2:13" ht="38.25">
      <c r="B41" s="254" t="s">
        <v>201</v>
      </c>
      <c r="C41" s="272"/>
      <c r="D41" s="272"/>
      <c r="E41" s="273"/>
      <c r="F41" s="257" t="str">
        <f>+'Prilog 2'!C55</f>
        <v>RSRS-O-L</v>
      </c>
      <c r="G41" s="260" t="str">
        <f>+'Prilog 2'!B55</f>
        <v>REPUBLIKA SRPSKA - MINISTARSTVO FINANSIJA - RATNA ŠTETA 12</v>
      </c>
      <c r="H41" s="257" t="s">
        <v>213</v>
      </c>
      <c r="I41" s="259">
        <f>12351.6435-2145.5</f>
        <v>10206.1435</v>
      </c>
      <c r="J41" s="259">
        <f>+'Prilog 2'!I55</f>
        <v>10206.1435</v>
      </c>
      <c r="K41" s="271">
        <f t="shared" si="0"/>
        <v>0</v>
      </c>
    </row>
    <row r="42" spans="2:13" ht="38.25">
      <c r="B42" s="254" t="s">
        <v>204</v>
      </c>
      <c r="C42" s="272"/>
      <c r="D42" s="272"/>
      <c r="E42" s="273"/>
      <c r="F42" s="257" t="str">
        <f>+'Prilog 2'!C80</f>
        <v>-</v>
      </c>
      <c r="G42" s="260" t="str">
        <f>+'Prilog 2'!B80</f>
        <v xml:space="preserve">OIF MONETA Podgorica                                                                                </v>
      </c>
      <c r="H42" s="257" t="s">
        <v>213</v>
      </c>
      <c r="I42" s="259">
        <v>861549.05200000003</v>
      </c>
      <c r="J42" s="259">
        <f>+'Prilog 2'!I80</f>
        <v>835039.8504</v>
      </c>
      <c r="K42" s="271">
        <f t="shared" si="0"/>
        <v>-26509.201600000029</v>
      </c>
    </row>
    <row r="43" spans="2:13">
      <c r="K43" s="371"/>
    </row>
    <row r="44" spans="2:13">
      <c r="B44" s="421" t="s">
        <v>268</v>
      </c>
      <c r="C44" s="421"/>
      <c r="D44" s="421"/>
      <c r="E44" s="421"/>
      <c r="F44" s="422" t="s">
        <v>269</v>
      </c>
      <c r="G44" s="422" t="s">
        <v>270</v>
      </c>
      <c r="H44" s="422" t="s">
        <v>271</v>
      </c>
      <c r="I44" s="422" t="s">
        <v>272</v>
      </c>
      <c r="L44" s="13"/>
      <c r="M44" s="13"/>
    </row>
    <row r="45" spans="2:13">
      <c r="B45" s="421"/>
      <c r="C45" s="421"/>
      <c r="D45" s="421"/>
      <c r="E45" s="421"/>
      <c r="F45" s="422"/>
      <c r="G45" s="422"/>
      <c r="H45" s="422"/>
      <c r="I45" s="422"/>
      <c r="M45" s="13"/>
    </row>
    <row r="46" spans="2:13" ht="25.5" customHeight="1">
      <c r="B46" s="421"/>
      <c r="C46" s="421"/>
      <c r="D46" s="421"/>
      <c r="E46" s="421"/>
      <c r="F46" s="422"/>
      <c r="G46" s="422"/>
      <c r="H46" s="422"/>
      <c r="I46" s="422"/>
    </row>
    <row r="47" spans="2:13">
      <c r="B47" s="505"/>
      <c r="C47" s="506"/>
      <c r="D47" s="506"/>
      <c r="E47" s="507"/>
      <c r="F47" s="276"/>
      <c r="G47" s="276"/>
      <c r="H47" s="2"/>
      <c r="I47" s="2"/>
    </row>
    <row r="48" spans="2:13">
      <c r="B48" s="505"/>
      <c r="C48" s="506"/>
      <c r="D48" s="506"/>
      <c r="E48" s="507"/>
      <c r="F48" s="276"/>
      <c r="G48" s="276"/>
      <c r="H48" s="2"/>
    </row>
    <row r="50" spans="2:12">
      <c r="B50" s="1" t="str">
        <f>' Prilog 1'!A38</f>
        <v>Datum izvještaja: 30.06.2026.g.</v>
      </c>
      <c r="J50" s="1" t="s">
        <v>173</v>
      </c>
    </row>
    <row r="51" spans="2:12">
      <c r="B51" s="1" t="s">
        <v>200</v>
      </c>
    </row>
    <row r="52" spans="2:12">
      <c r="J52" s="1" t="str">
        <f>+' Prilog 1'!C40</f>
        <v>Nedim Vilogorac dipl. oec.</v>
      </c>
    </row>
    <row r="53" spans="2:12">
      <c r="B53" s="1" t="str">
        <f>+' Prilog 1'!A40</f>
        <v>Elvira Žilić dipl.ecc</v>
      </c>
    </row>
    <row r="55" spans="2:12">
      <c r="F55" s="76"/>
      <c r="G55" s="76"/>
      <c r="H55" s="76"/>
      <c r="I55" s="76"/>
      <c r="J55" s="76"/>
      <c r="K55" s="252"/>
      <c r="L55" s="76"/>
    </row>
    <row r="56" spans="2:12">
      <c r="B56" s="1" t="s">
        <v>288</v>
      </c>
      <c r="F56" s="76"/>
      <c r="G56" s="76"/>
      <c r="H56" s="76"/>
      <c r="I56" s="76"/>
      <c r="J56" s="76"/>
      <c r="K56" s="252"/>
      <c r="L56" s="76"/>
    </row>
    <row r="57" spans="2:12">
      <c r="B57" s="504" t="s">
        <v>202</v>
      </c>
      <c r="C57" s="504"/>
      <c r="D57" s="504"/>
      <c r="E57" s="504"/>
      <c r="F57" s="76"/>
      <c r="G57" s="76"/>
      <c r="H57" s="76"/>
      <c r="I57" s="76"/>
      <c r="J57" s="76"/>
      <c r="K57" s="252"/>
      <c r="L57" s="76"/>
    </row>
    <row r="58" spans="2:12">
      <c r="B58" s="504" t="s">
        <v>201</v>
      </c>
      <c r="C58" s="504"/>
      <c r="D58" s="504"/>
      <c r="E58" s="504"/>
      <c r="F58" s="76"/>
      <c r="G58" s="76"/>
      <c r="H58" s="76"/>
      <c r="I58" s="76"/>
      <c r="J58" s="76"/>
      <c r="K58" s="252"/>
      <c r="L58" s="76"/>
    </row>
    <row r="59" spans="2:12">
      <c r="B59" s="504" t="s">
        <v>203</v>
      </c>
      <c r="C59" s="504"/>
      <c r="D59" s="504"/>
      <c r="E59" s="504"/>
      <c r="F59" s="76"/>
      <c r="G59" s="76"/>
      <c r="H59" s="76"/>
      <c r="I59" s="76"/>
      <c r="J59" s="76"/>
      <c r="K59" s="252"/>
      <c r="L59" s="76"/>
    </row>
    <row r="60" spans="2:12">
      <c r="B60" s="504" t="s">
        <v>204</v>
      </c>
      <c r="C60" s="504"/>
      <c r="D60" s="504"/>
      <c r="E60" s="504"/>
      <c r="F60" s="76"/>
      <c r="G60" s="76"/>
      <c r="H60" s="76"/>
      <c r="I60" s="76"/>
      <c r="J60" s="76"/>
      <c r="K60" s="252"/>
      <c r="L60" s="76"/>
    </row>
    <row r="61" spans="2:12">
      <c r="B61" s="504" t="s">
        <v>205</v>
      </c>
      <c r="C61" s="504"/>
      <c r="D61" s="504"/>
      <c r="E61" s="504"/>
      <c r="F61" s="76"/>
      <c r="G61" s="76"/>
      <c r="H61" s="76"/>
      <c r="I61" s="76"/>
      <c r="J61" s="76"/>
      <c r="K61" s="252"/>
      <c r="L61" s="76"/>
    </row>
    <row r="62" spans="2:12">
      <c r="B62" s="504" t="s">
        <v>206</v>
      </c>
      <c r="C62" s="504"/>
      <c r="D62" s="504"/>
      <c r="E62" s="504"/>
      <c r="F62" s="76"/>
      <c r="G62" s="76"/>
      <c r="H62" s="76"/>
      <c r="I62" s="76"/>
      <c r="J62" s="76"/>
      <c r="K62" s="252"/>
      <c r="L62" s="76"/>
    </row>
    <row r="63" spans="2:12">
      <c r="B63" s="504" t="s">
        <v>207</v>
      </c>
      <c r="C63" s="504"/>
      <c r="D63" s="504"/>
      <c r="E63" s="504"/>
      <c r="F63" s="76"/>
      <c r="G63" s="76"/>
      <c r="H63" s="76"/>
      <c r="I63" s="76"/>
      <c r="J63" s="76"/>
      <c r="K63" s="252"/>
      <c r="L63" s="76"/>
    </row>
    <row r="64" spans="2:12">
      <c r="B64" s="504" t="s">
        <v>208</v>
      </c>
      <c r="C64" s="504"/>
      <c r="D64" s="504"/>
      <c r="E64" s="504"/>
      <c r="F64" s="76"/>
      <c r="G64" s="76"/>
      <c r="H64" s="76"/>
      <c r="I64" s="76"/>
      <c r="J64" s="76"/>
      <c r="K64" s="252"/>
      <c r="L64" s="76"/>
    </row>
    <row r="65" spans="2:12">
      <c r="B65" s="504" t="s">
        <v>209</v>
      </c>
      <c r="C65" s="504"/>
      <c r="D65" s="504"/>
      <c r="E65" s="504"/>
      <c r="F65" s="76"/>
      <c r="G65" s="76"/>
      <c r="H65" s="76"/>
      <c r="I65" s="76"/>
      <c r="J65" s="76"/>
      <c r="K65" s="252"/>
      <c r="L65" s="76"/>
    </row>
    <row r="66" spans="2:12" ht="25.5" customHeight="1">
      <c r="B66" s="504" t="s">
        <v>210</v>
      </c>
      <c r="C66" s="504"/>
      <c r="D66" s="504"/>
      <c r="E66" s="504"/>
      <c r="F66" s="76"/>
      <c r="G66" s="76"/>
      <c r="H66" s="76"/>
      <c r="I66" s="76"/>
      <c r="J66" s="76"/>
      <c r="K66" s="252"/>
      <c r="L66" s="76"/>
    </row>
    <row r="67" spans="2:12" ht="25.5" customHeight="1">
      <c r="B67" s="504" t="s">
        <v>213</v>
      </c>
      <c r="C67" s="504"/>
      <c r="D67" s="504"/>
      <c r="E67" s="504"/>
      <c r="F67" s="76"/>
      <c r="G67" s="76"/>
      <c r="H67" s="76"/>
      <c r="I67" s="76"/>
      <c r="J67" s="76"/>
      <c r="K67" s="252"/>
      <c r="L67" s="76"/>
    </row>
    <row r="68" spans="2:12" ht="25.5" customHeight="1">
      <c r="B68" s="504" t="s">
        <v>211</v>
      </c>
      <c r="C68" s="504"/>
      <c r="D68" s="504"/>
      <c r="E68" s="504"/>
      <c r="F68" s="76"/>
      <c r="G68" s="76"/>
      <c r="H68" s="76"/>
      <c r="I68" s="76"/>
      <c r="J68" s="76"/>
      <c r="K68" s="252"/>
      <c r="L68" s="76"/>
    </row>
    <row r="69" spans="2:12" ht="25.5" customHeight="1">
      <c r="B69" s="504" t="s">
        <v>212</v>
      </c>
      <c r="C69" s="504"/>
      <c r="D69" s="504"/>
      <c r="E69" s="504"/>
      <c r="F69" s="76"/>
      <c r="G69" s="76"/>
      <c r="H69" s="76"/>
      <c r="I69" s="76"/>
      <c r="J69" s="76"/>
      <c r="K69" s="252"/>
      <c r="L69" s="76"/>
    </row>
    <row r="70" spans="2:12">
      <c r="F70" s="76"/>
      <c r="G70" s="76"/>
      <c r="H70" s="76"/>
      <c r="I70" s="76"/>
      <c r="J70" s="76"/>
      <c r="K70" s="252"/>
      <c r="L70" s="76"/>
    </row>
    <row r="71" spans="2:12">
      <c r="F71" s="76"/>
      <c r="G71" s="76"/>
      <c r="H71" s="76"/>
      <c r="I71" s="76"/>
      <c r="J71" s="76"/>
      <c r="K71" s="252"/>
      <c r="L71" s="76"/>
    </row>
    <row r="72" spans="2:12">
      <c r="F72" s="76"/>
      <c r="G72" s="76"/>
      <c r="H72" s="76"/>
      <c r="I72" s="76"/>
      <c r="J72" s="76"/>
      <c r="K72" s="252"/>
      <c r="L72" s="76"/>
    </row>
  </sheetData>
  <mergeCells count="29">
    <mergeCell ref="B67:E67"/>
    <mergeCell ref="B68:E68"/>
    <mergeCell ref="B69:E69"/>
    <mergeCell ref="K15:K17"/>
    <mergeCell ref="B44:E46"/>
    <mergeCell ref="F44:F46"/>
    <mergeCell ref="G44:G46"/>
    <mergeCell ref="H44:H46"/>
    <mergeCell ref="I44:I46"/>
    <mergeCell ref="B47:E47"/>
    <mergeCell ref="B61:E61"/>
    <mergeCell ref="B62:E62"/>
    <mergeCell ref="B63:E63"/>
    <mergeCell ref="B64:E64"/>
    <mergeCell ref="B65:E65"/>
    <mergeCell ref="B66:E66"/>
    <mergeCell ref="B60:E60"/>
    <mergeCell ref="B48:E48"/>
    <mergeCell ref="B15:E17"/>
    <mergeCell ref="B57:E57"/>
    <mergeCell ref="B58:E58"/>
    <mergeCell ref="B59:E59"/>
    <mergeCell ref="B11:K12"/>
    <mergeCell ref="C8:D8"/>
    <mergeCell ref="H15:H17"/>
    <mergeCell ref="I15:I17"/>
    <mergeCell ref="J15:J17"/>
    <mergeCell ref="F15:F17"/>
    <mergeCell ref="G15:G17"/>
  </mergeCells>
  <pageMargins left="0.7" right="0.7" top="0.75" bottom="0.75" header="0.3" footer="0.3"/>
  <pageSetup paperSize="9" scale="3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EM24"/>
  <sheetViews>
    <sheetView topLeftCell="DN1" zoomScaleNormal="100" workbookViewId="0">
      <selection activeCell="DX20" sqref="DX20:EM24"/>
    </sheetView>
  </sheetViews>
  <sheetFormatPr defaultRowHeight="12.75"/>
  <cols>
    <col min="1" max="1" width="41.85546875" style="1" customWidth="1"/>
    <col min="2" max="3" width="18.140625" style="1" customWidth="1"/>
    <col min="4" max="4" width="15.85546875" style="1" customWidth="1"/>
    <col min="5" max="5" width="17" style="1" bestFit="1" customWidth="1"/>
    <col min="6" max="6" width="9.140625" style="1"/>
    <col min="7" max="7" width="12.42578125" style="1" customWidth="1"/>
    <col min="8" max="16384" width="9.140625" style="1"/>
  </cols>
  <sheetData>
    <row r="1" spans="1:7">
      <c r="A1" s="1" t="s">
        <v>24</v>
      </c>
      <c r="C1" s="36" t="str">
        <f>'Prilog 2'!D1</f>
        <v>ZIF "FORTUNA FOND" d.d.</v>
      </c>
      <c r="D1" s="6"/>
      <c r="E1" s="111" t="s">
        <v>301</v>
      </c>
    </row>
    <row r="2" spans="1:7" ht="12.75" customHeight="1">
      <c r="A2" s="1" t="s">
        <v>25</v>
      </c>
      <c r="C2" s="36" t="str">
        <f>'Prilog 2'!D2</f>
        <v>ZJP-031-03</v>
      </c>
      <c r="D2" s="6"/>
    </row>
    <row r="3" spans="1:7">
      <c r="A3" s="1" t="s">
        <v>26</v>
      </c>
      <c r="C3" s="36" t="str">
        <f>'Prilog 2'!D3</f>
        <v>LILIUM ASSET MANAGEMENT d.o.o. Sarajevo</v>
      </c>
      <c r="D3" s="6"/>
    </row>
    <row r="4" spans="1:7">
      <c r="A4" s="1" t="s">
        <v>27</v>
      </c>
      <c r="C4" s="36" t="str">
        <f>'Prilog 2'!D4</f>
        <v>65-01-0233-08</v>
      </c>
      <c r="D4" s="6"/>
    </row>
    <row r="5" spans="1:7">
      <c r="A5" s="1" t="s">
        <v>28</v>
      </c>
      <c r="C5" s="36" t="str">
        <f>'Prilog 2'!D5</f>
        <v>4201337670008</v>
      </c>
      <c r="D5" s="6"/>
    </row>
    <row r="6" spans="1:7">
      <c r="A6" s="1" t="s">
        <v>29</v>
      </c>
      <c r="C6" s="36" t="str">
        <f>'Prilog 2'!D6</f>
        <v>4263012890007</v>
      </c>
      <c r="D6" s="6"/>
    </row>
    <row r="8" spans="1:7">
      <c r="A8" s="453" t="s">
        <v>484</v>
      </c>
      <c r="B8" s="509"/>
      <c r="C8" s="509"/>
      <c r="D8" s="509"/>
      <c r="E8" s="509"/>
    </row>
    <row r="9" spans="1:7">
      <c r="A9" s="509"/>
      <c r="B9" s="509"/>
      <c r="C9" s="509"/>
      <c r="D9" s="509"/>
      <c r="E9" s="509"/>
    </row>
    <row r="13" spans="1:7" ht="25.5">
      <c r="A13" s="94" t="s">
        <v>75</v>
      </c>
      <c r="B13" s="94" t="s">
        <v>76</v>
      </c>
      <c r="C13" s="57" t="s">
        <v>77</v>
      </c>
      <c r="D13" s="94" t="s">
        <v>79</v>
      </c>
      <c r="E13" s="57" t="s">
        <v>80</v>
      </c>
    </row>
    <row r="14" spans="1:7" s="18" customFormat="1" ht="11.25">
      <c r="A14" s="16">
        <v>1</v>
      </c>
      <c r="B14" s="16">
        <v>2</v>
      </c>
      <c r="C14" s="17">
        <v>3</v>
      </c>
      <c r="D14" s="16">
        <v>4</v>
      </c>
      <c r="E14" s="17" t="s">
        <v>81</v>
      </c>
    </row>
    <row r="15" spans="1:7">
      <c r="A15" s="185" t="s">
        <v>479</v>
      </c>
      <c r="B15" s="201">
        <v>30800</v>
      </c>
      <c r="C15" s="200">
        <f>+B15/$B$17</f>
        <v>0.88714276661808511</v>
      </c>
      <c r="D15" s="200">
        <f>200.2+26.18</f>
        <v>226.38</v>
      </c>
      <c r="E15" s="375">
        <f t="shared" ref="E15:E16" si="0">+D15/B15</f>
        <v>7.3499999999999998E-3</v>
      </c>
      <c r="G15" s="28"/>
    </row>
    <row r="16" spans="1:7">
      <c r="A16" s="185" t="s">
        <v>479</v>
      </c>
      <c r="B16" s="201">
        <v>3918.2</v>
      </c>
      <c r="C16" s="200">
        <f>+B16/$B$17</f>
        <v>0.11285723338191496</v>
      </c>
      <c r="D16" s="200">
        <f>25.47+3.33</f>
        <v>28.799999999999997</v>
      </c>
      <c r="E16" s="375">
        <f t="shared" si="0"/>
        <v>7.3503139196569849E-3</v>
      </c>
      <c r="G16" s="28"/>
    </row>
    <row r="17" spans="1:143">
      <c r="A17" s="29" t="s">
        <v>78</v>
      </c>
      <c r="B17" s="30">
        <f>SUM(B15:B16)</f>
        <v>34718.199999999997</v>
      </c>
      <c r="C17" s="30">
        <f>SUM(C15:C16)</f>
        <v>1</v>
      </c>
      <c r="D17" s="30">
        <f>SUM(D15:D16)</f>
        <v>255.18</v>
      </c>
      <c r="E17" s="31"/>
      <c r="G17" s="28"/>
    </row>
    <row r="18" spans="1:143">
      <c r="G18" s="242"/>
    </row>
    <row r="19" spans="1:143" s="38" customFormat="1" ht="17.25" customHeight="1"/>
    <row r="20" spans="1:143" s="38" customFormat="1" ht="17.25" customHeight="1">
      <c r="A20" s="1" t="str">
        <f>' Prilog 1'!A38</f>
        <v>Datum izvještaja: 30.06.2026.g.</v>
      </c>
      <c r="C20" s="37"/>
      <c r="E20" s="37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</row>
    <row r="21" spans="1:143" s="24" customFormat="1">
      <c r="A21" s="252" t="s">
        <v>228</v>
      </c>
      <c r="B21" s="1"/>
      <c r="C21" s="1" t="s">
        <v>173</v>
      </c>
      <c r="D21" s="76"/>
      <c r="E21" s="76"/>
      <c r="F21" s="76"/>
      <c r="G21" s="76"/>
      <c r="H21" s="76"/>
      <c r="I21" s="76"/>
      <c r="J21" s="76"/>
      <c r="K21" s="67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</row>
    <row r="22" spans="1:143" s="24" customFormat="1">
      <c r="A22" s="1"/>
      <c r="B22" s="1"/>
      <c r="C22" s="1"/>
      <c r="D22" s="76"/>
      <c r="E22" s="76"/>
      <c r="F22" s="76"/>
      <c r="G22" s="76"/>
      <c r="H22" s="76"/>
      <c r="I22" s="76"/>
      <c r="J22" s="76"/>
      <c r="K22" s="67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</row>
    <row r="23" spans="1:143" s="24" customFormat="1">
      <c r="A23" s="1" t="str">
        <f>' Prilog 1'!A40</f>
        <v>Elvira Žilić dipl.ecc</v>
      </c>
      <c r="B23" s="1"/>
      <c r="C23" s="1" t="s">
        <v>364</v>
      </c>
      <c r="D23" s="76"/>
      <c r="E23" s="76"/>
      <c r="F23" s="76"/>
      <c r="G23" s="76"/>
      <c r="H23" s="76"/>
      <c r="I23" s="76"/>
      <c r="J23" s="76"/>
      <c r="K23" s="67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</row>
    <row r="24" spans="1:143" s="38" customFormat="1" ht="17.25" customHeight="1">
      <c r="B24" s="39"/>
      <c r="C24" s="39"/>
    </row>
  </sheetData>
  <mergeCells count="1">
    <mergeCell ref="A8:E9"/>
  </mergeCells>
  <phoneticPr fontId="12" type="noConversion"/>
  <pageMargins left="0.75" right="0.75" top="1" bottom="1" header="0.5" footer="0.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U47"/>
  <sheetViews>
    <sheetView zoomScaleNormal="100" workbookViewId="0">
      <selection activeCell="I19" sqref="I19"/>
    </sheetView>
  </sheetViews>
  <sheetFormatPr defaultRowHeight="12.75"/>
  <cols>
    <col min="1" max="1" width="9.140625" style="1"/>
    <col min="2" max="2" width="74.140625" style="1" customWidth="1"/>
    <col min="3" max="3" width="24" style="1" customWidth="1"/>
    <col min="4" max="4" width="20.5703125" style="1" customWidth="1"/>
    <col min="5" max="5" width="13.28515625" style="1" bestFit="1" customWidth="1"/>
    <col min="6" max="16384" width="9.140625" style="1"/>
  </cols>
  <sheetData>
    <row r="1" spans="1:4" ht="12.75" customHeight="1">
      <c r="B1" s="5" t="s">
        <v>24</v>
      </c>
      <c r="C1" s="36" t="str">
        <f>'Prilog 2'!D1</f>
        <v>ZIF "FORTUNA FOND" d.d.</v>
      </c>
      <c r="D1" s="111" t="s">
        <v>302</v>
      </c>
    </row>
    <row r="2" spans="1:4" ht="12.75" customHeight="1">
      <c r="B2" s="5" t="s">
        <v>25</v>
      </c>
      <c r="C2" s="36" t="str">
        <f>'Prilog 2'!D2</f>
        <v>ZJP-031-03</v>
      </c>
      <c r="D2" s="6"/>
    </row>
    <row r="3" spans="1:4" ht="12.75" customHeight="1">
      <c r="B3" s="5" t="s">
        <v>26</v>
      </c>
      <c r="C3" s="36" t="str">
        <f>'Prilog 2'!D3</f>
        <v>LILIUM ASSET MANAGEMENT d.o.o. Sarajevo</v>
      </c>
      <c r="D3" s="6"/>
    </row>
    <row r="4" spans="1:4" ht="12.75" customHeight="1">
      <c r="B4" s="5" t="s">
        <v>27</v>
      </c>
      <c r="C4" s="36" t="str">
        <f>'Prilog 2'!D4</f>
        <v>65-01-0233-08</v>
      </c>
      <c r="D4" s="6"/>
    </row>
    <row r="5" spans="1:4" ht="12.75" customHeight="1">
      <c r="B5" s="5" t="s">
        <v>28</v>
      </c>
      <c r="C5" s="36" t="str">
        <f>'Prilog 2'!D5</f>
        <v>4201337670008</v>
      </c>
    </row>
    <row r="6" spans="1:4" ht="12.75" customHeight="1">
      <c r="B6" s="5" t="s">
        <v>29</v>
      </c>
      <c r="C6" s="36" t="str">
        <f>'Prilog 2'!D6</f>
        <v>4263012890007</v>
      </c>
      <c r="D6" s="6"/>
    </row>
    <row r="8" spans="1:4" ht="12.75" customHeight="1">
      <c r="A8" s="442" t="s">
        <v>480</v>
      </c>
      <c r="B8" s="509"/>
      <c r="C8" s="509"/>
      <c r="D8" s="509"/>
    </row>
    <row r="9" spans="1:4" ht="9.75" customHeight="1">
      <c r="A9" s="510"/>
      <c r="B9" s="510"/>
      <c r="C9" s="510"/>
      <c r="D9" s="510"/>
    </row>
    <row r="10" spans="1:4" ht="33.75" customHeight="1">
      <c r="A10" s="9"/>
      <c r="B10" s="9"/>
      <c r="C10" s="9"/>
      <c r="D10" s="9"/>
    </row>
    <row r="11" spans="1:4">
      <c r="A11" s="7" t="s">
        <v>74</v>
      </c>
      <c r="B11" s="7" t="s">
        <v>73</v>
      </c>
      <c r="C11" s="8" t="s">
        <v>18</v>
      </c>
      <c r="D11" s="8" t="s">
        <v>19</v>
      </c>
    </row>
    <row r="12" spans="1:4">
      <c r="A12" s="94">
        <v>1</v>
      </c>
      <c r="B12" s="94">
        <v>2</v>
      </c>
      <c r="C12" s="94">
        <v>3</v>
      </c>
      <c r="D12" s="94">
        <v>4</v>
      </c>
    </row>
    <row r="13" spans="1:4" ht="14.25">
      <c r="A13" s="102" t="s">
        <v>6</v>
      </c>
      <c r="B13" s="104" t="s">
        <v>68</v>
      </c>
      <c r="C13" s="14"/>
      <c r="D13" s="24"/>
    </row>
    <row r="14" spans="1:4">
      <c r="A14" s="94" t="s">
        <v>0</v>
      </c>
      <c r="B14" s="2" t="s">
        <v>289</v>
      </c>
      <c r="C14" s="22">
        <v>12411735.827599999</v>
      </c>
      <c r="D14" s="22">
        <v>12411901.689999998</v>
      </c>
    </row>
    <row r="15" spans="1:4">
      <c r="A15" s="94" t="s">
        <v>1</v>
      </c>
      <c r="B15" s="2" t="s">
        <v>69</v>
      </c>
      <c r="C15" s="23">
        <v>2235737</v>
      </c>
      <c r="D15" s="23">
        <v>2235737</v>
      </c>
    </row>
    <row r="16" spans="1:4">
      <c r="A16" s="94">
        <v>3</v>
      </c>
      <c r="B16" s="2" t="s">
        <v>70</v>
      </c>
      <c r="C16" s="32">
        <v>5.5595119998461353</v>
      </c>
      <c r="D16" s="32">
        <v>5.5596008832881507</v>
      </c>
    </row>
    <row r="17" spans="1:13" ht="14.25">
      <c r="A17" s="102" t="s">
        <v>7</v>
      </c>
      <c r="B17" s="103" t="s">
        <v>214</v>
      </c>
      <c r="C17" s="15"/>
      <c r="D17" s="24"/>
    </row>
    <row r="18" spans="1:13">
      <c r="A18" s="94" t="s">
        <v>0</v>
      </c>
      <c r="B18" s="2" t="s">
        <v>290</v>
      </c>
      <c r="C18" s="10">
        <f>+' Prilog 3a'!H31</f>
        <v>11974683.7357</v>
      </c>
      <c r="D18" s="22">
        <v>12473052.948199999</v>
      </c>
      <c r="G18" s="242"/>
    </row>
    <row r="19" spans="1:13">
      <c r="A19" s="94" t="s">
        <v>1</v>
      </c>
      <c r="B19" s="2" t="s">
        <v>71</v>
      </c>
      <c r="C19" s="11">
        <f>+C15</f>
        <v>2235737</v>
      </c>
      <c r="D19" s="23">
        <v>2235737</v>
      </c>
      <c r="F19" s="13"/>
    </row>
    <row r="20" spans="1:13">
      <c r="A20" s="94" t="s">
        <v>2</v>
      </c>
      <c r="B20" s="2" t="s">
        <v>72</v>
      </c>
      <c r="C20" s="32">
        <f>+C18/C19</f>
        <v>5.3560341559405247</v>
      </c>
      <c r="D20" s="32">
        <v>5.5789446380321115</v>
      </c>
    </row>
    <row r="21" spans="1:13" ht="14.25">
      <c r="A21" s="102" t="s">
        <v>20</v>
      </c>
      <c r="B21" s="104" t="s">
        <v>215</v>
      </c>
      <c r="C21" s="2"/>
      <c r="D21" s="24"/>
    </row>
    <row r="22" spans="1:13">
      <c r="A22" s="94" t="s">
        <v>0</v>
      </c>
      <c r="B22" s="2" t="s">
        <v>216</v>
      </c>
      <c r="C22" s="32">
        <f>+MAX('Prilog 3'!R12:R41)</f>
        <v>5.5456144212645935</v>
      </c>
      <c r="D22" s="25">
        <v>5.6623332780962006</v>
      </c>
      <c r="E22" s="12"/>
    </row>
    <row r="23" spans="1:13">
      <c r="A23" s="94" t="s">
        <v>1</v>
      </c>
      <c r="B23" s="2" t="s">
        <v>217</v>
      </c>
      <c r="C23" s="32">
        <f>+MIN('Prilog 3'!R12:R41)</f>
        <v>5.3565567801579528</v>
      </c>
      <c r="D23" s="25">
        <v>5.5605194749448774</v>
      </c>
      <c r="F23" s="13"/>
      <c r="I23" s="13"/>
    </row>
    <row r="24" spans="1:13">
      <c r="A24" s="94" t="s">
        <v>2</v>
      </c>
      <c r="B24" s="2" t="s">
        <v>218</v>
      </c>
      <c r="C24" s="151">
        <v>1.56</v>
      </c>
      <c r="D24" s="151" t="s">
        <v>83</v>
      </c>
    </row>
    <row r="25" spans="1:13">
      <c r="A25" s="94" t="s">
        <v>3</v>
      </c>
      <c r="B25" s="2" t="s">
        <v>219</v>
      </c>
      <c r="C25" s="151">
        <v>1.59</v>
      </c>
      <c r="D25" s="151" t="s">
        <v>83</v>
      </c>
    </row>
    <row r="26" spans="1:13">
      <c r="A26" s="94" t="s">
        <v>4</v>
      </c>
      <c r="B26" s="2" t="s">
        <v>220</v>
      </c>
      <c r="C26" s="151">
        <v>1.59</v>
      </c>
      <c r="D26" s="151" t="s">
        <v>83</v>
      </c>
    </row>
    <row r="27" spans="1:13" s="37" customFormat="1" ht="15" customHeight="1">
      <c r="A27" s="102" t="s">
        <v>8</v>
      </c>
      <c r="B27" s="103" t="s">
        <v>21</v>
      </c>
      <c r="C27" s="15"/>
      <c r="D27" s="24"/>
      <c r="E27" s="40"/>
      <c r="G27" s="41"/>
      <c r="H27" s="42"/>
      <c r="I27" s="43"/>
      <c r="J27" s="43"/>
      <c r="K27" s="44"/>
      <c r="L27" s="45"/>
      <c r="M27" s="46"/>
    </row>
    <row r="28" spans="1:13" s="37" customFormat="1" ht="15" customHeight="1">
      <c r="A28" s="94" t="s">
        <v>0</v>
      </c>
      <c r="B28" s="2" t="s">
        <v>221</v>
      </c>
      <c r="C28" s="180">
        <f>+'Prilog 4'!C27/'Prilog 4'!C29</f>
        <v>1.6510589371494872E-2</v>
      </c>
      <c r="D28" s="239">
        <v>1.5246471945505838E-2</v>
      </c>
      <c r="E28" s="47"/>
      <c r="G28" s="48"/>
      <c r="H28" s="49"/>
      <c r="I28" s="44"/>
      <c r="J28" s="44"/>
      <c r="K28" s="44"/>
      <c r="L28" s="45"/>
      <c r="M28" s="46"/>
    </row>
    <row r="29" spans="1:13" s="37" customFormat="1" ht="15" customHeight="1">
      <c r="A29" s="94" t="s">
        <v>1</v>
      </c>
      <c r="B29" s="2" t="s">
        <v>222</v>
      </c>
      <c r="C29" s="180">
        <f>('Prilog 5a'!M19)/'Prilog 4'!C29</f>
        <v>-5.4003873925681555E-3</v>
      </c>
      <c r="D29" s="239">
        <v>-2.7113684745686276E-2</v>
      </c>
      <c r="G29" s="46"/>
      <c r="H29" s="46"/>
      <c r="I29" s="46"/>
      <c r="J29" s="46"/>
      <c r="K29" s="46"/>
      <c r="L29" s="46"/>
      <c r="M29" s="46"/>
    </row>
    <row r="30" spans="1:13" s="37" customFormat="1">
      <c r="A30" s="94" t="s">
        <v>2</v>
      </c>
      <c r="B30" s="2" t="s">
        <v>22</v>
      </c>
      <c r="C30" s="142">
        <v>0</v>
      </c>
      <c r="D30" s="24">
        <v>0</v>
      </c>
      <c r="E30" s="51"/>
      <c r="F30" s="51"/>
      <c r="G30" s="51"/>
    </row>
    <row r="31" spans="1:13">
      <c r="A31" s="94" t="s">
        <v>3</v>
      </c>
      <c r="B31" s="2" t="s">
        <v>223</v>
      </c>
      <c r="C31" s="180">
        <f>C18/C14-1</f>
        <v>-3.5212809712572568E-2</v>
      </c>
      <c r="D31" s="239">
        <v>4.9268242471876E-3</v>
      </c>
    </row>
    <row r="32" spans="1:13">
      <c r="F32" s="13"/>
    </row>
    <row r="33" spans="1:47" s="38" customFormat="1" ht="17.25" customHeight="1">
      <c r="A33" s="1" t="str">
        <f>' Prilog 1'!A38</f>
        <v>Datum izvještaja: 30.06.2026.g.</v>
      </c>
      <c r="C33" s="37"/>
      <c r="E33" s="37"/>
    </row>
    <row r="34" spans="1:47" s="24" customFormat="1">
      <c r="A34" s="252" t="s">
        <v>228</v>
      </c>
      <c r="B34" s="1"/>
      <c r="C34" s="1" t="s">
        <v>173</v>
      </c>
      <c r="D34" s="76"/>
      <c r="E34" s="76"/>
      <c r="F34" s="76"/>
      <c r="G34" s="76"/>
      <c r="H34" s="76"/>
      <c r="I34" s="76"/>
      <c r="J34" s="67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0"/>
    </row>
    <row r="35" spans="1:47" s="24" customFormat="1">
      <c r="A35" s="1"/>
      <c r="B35" s="1"/>
      <c r="C35" s="1"/>
      <c r="D35" s="76"/>
      <c r="E35" s="76"/>
      <c r="F35" s="76"/>
      <c r="G35" s="76"/>
      <c r="H35" s="76"/>
      <c r="I35" s="76"/>
      <c r="J35" s="67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0"/>
    </row>
    <row r="36" spans="1:47" s="24" customFormat="1">
      <c r="A36" s="1" t="str">
        <f>' Prilog 1'!A40</f>
        <v>Elvira Žilić dipl.ecc</v>
      </c>
      <c r="B36" s="1"/>
      <c r="C36" s="1" t="s">
        <v>364</v>
      </c>
      <c r="D36" s="76"/>
      <c r="E36" s="76"/>
      <c r="F36" s="76"/>
      <c r="G36" s="76"/>
      <c r="H36" s="76"/>
      <c r="I36" s="76"/>
      <c r="J36" s="67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0"/>
    </row>
    <row r="44" spans="1:47">
      <c r="D44" s="37"/>
    </row>
    <row r="45" spans="1:47">
      <c r="D45" s="37"/>
    </row>
    <row r="46" spans="1:47">
      <c r="D46" s="37"/>
    </row>
    <row r="47" spans="1:47">
      <c r="D47" s="37"/>
    </row>
  </sheetData>
  <mergeCells count="1">
    <mergeCell ref="A8:D9"/>
  </mergeCells>
  <phoneticPr fontId="12" type="noConversion"/>
  <pageMargins left="0.75" right="0.75" top="1" bottom="1" header="0.5" footer="0.5"/>
  <pageSetup scale="8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2:H36"/>
  <sheetViews>
    <sheetView workbookViewId="0">
      <selection activeCell="J28" sqref="J28"/>
    </sheetView>
  </sheetViews>
  <sheetFormatPr defaultRowHeight="12.75"/>
  <cols>
    <col min="2" max="2" width="68.42578125" bestFit="1" customWidth="1"/>
    <col min="3" max="3" width="16.28515625" customWidth="1"/>
    <col min="4" max="4" width="22.140625" customWidth="1"/>
    <col min="5" max="5" width="20.5703125" customWidth="1"/>
    <col min="6" max="6" width="26.5703125" customWidth="1"/>
    <col min="7" max="7" width="18.28515625" customWidth="1"/>
  </cols>
  <sheetData>
    <row r="2" spans="1:8">
      <c r="B2" s="109" t="s">
        <v>24</v>
      </c>
      <c r="C2" s="512" t="s">
        <v>88</v>
      </c>
      <c r="D2" s="512"/>
      <c r="E2" s="99" t="s">
        <v>245</v>
      </c>
      <c r="H2" s="95"/>
    </row>
    <row r="3" spans="1:8">
      <c r="B3" s="109" t="s">
        <v>25</v>
      </c>
      <c r="C3" s="100" t="s">
        <v>84</v>
      </c>
      <c r="D3" s="95"/>
      <c r="G3" s="95"/>
      <c r="H3" s="95"/>
    </row>
    <row r="4" spans="1:8">
      <c r="B4" s="109" t="s">
        <v>26</v>
      </c>
      <c r="C4" s="512" t="s">
        <v>89</v>
      </c>
      <c r="D4" s="512"/>
      <c r="G4" s="95"/>
      <c r="H4" s="95"/>
    </row>
    <row r="5" spans="1:8">
      <c r="B5" s="110" t="s">
        <v>27</v>
      </c>
      <c r="C5" s="203" t="str">
        <f>'Prilog 2'!D4</f>
        <v>65-01-0233-08</v>
      </c>
      <c r="D5" s="95"/>
      <c r="G5" s="95"/>
      <c r="H5" s="95"/>
    </row>
    <row r="6" spans="1:8">
      <c r="B6" s="109" t="s">
        <v>28</v>
      </c>
      <c r="C6" s="100" t="s">
        <v>90</v>
      </c>
      <c r="D6" s="99"/>
      <c r="G6" s="95"/>
      <c r="H6" s="95"/>
    </row>
    <row r="7" spans="1:8">
      <c r="B7" s="109" t="s">
        <v>29</v>
      </c>
      <c r="C7" s="100" t="s">
        <v>85</v>
      </c>
      <c r="D7" s="95"/>
      <c r="G7" s="95"/>
      <c r="H7" s="95"/>
    </row>
    <row r="8" spans="1:8">
      <c r="H8" s="101"/>
    </row>
    <row r="9" spans="1:8" ht="12.75" customHeight="1">
      <c r="B9" s="511" t="s">
        <v>481</v>
      </c>
      <c r="C9" s="511"/>
      <c r="D9" s="511"/>
      <c r="E9" s="511"/>
      <c r="F9" s="511"/>
      <c r="G9" s="511"/>
      <c r="H9" s="95"/>
    </row>
    <row r="10" spans="1:8">
      <c r="G10" s="95"/>
      <c r="H10" s="95"/>
    </row>
    <row r="11" spans="1:8" ht="13.5" thickBot="1">
      <c r="B11" s="105" t="s">
        <v>246</v>
      </c>
      <c r="C11" s="95"/>
      <c r="D11" s="95"/>
      <c r="E11" s="95"/>
      <c r="F11" s="95"/>
      <c r="G11" s="95"/>
      <c r="H11" s="95"/>
    </row>
    <row r="12" spans="1:8">
      <c r="B12" s="124" t="s">
        <v>82</v>
      </c>
      <c r="C12" s="125" t="s">
        <v>66</v>
      </c>
      <c r="D12" s="125" t="s">
        <v>247</v>
      </c>
      <c r="E12" s="125" t="s">
        <v>248</v>
      </c>
      <c r="F12" s="126" t="s">
        <v>273</v>
      </c>
      <c r="G12" s="95"/>
      <c r="H12" s="95"/>
    </row>
    <row r="13" spans="1:8">
      <c r="B13" s="143" t="s">
        <v>83</v>
      </c>
      <c r="C13" s="98" t="s">
        <v>83</v>
      </c>
      <c r="D13" s="98" t="s">
        <v>83</v>
      </c>
      <c r="E13" s="98" t="s">
        <v>83</v>
      </c>
      <c r="F13" s="98" t="s">
        <v>83</v>
      </c>
      <c r="G13" s="95"/>
    </row>
    <row r="14" spans="1:8">
      <c r="B14" s="95"/>
      <c r="C14" s="95"/>
      <c r="D14" s="95"/>
      <c r="E14" s="95"/>
      <c r="F14" s="95"/>
      <c r="G14" s="95"/>
    </row>
    <row r="15" spans="1:8" ht="13.5" thickBot="1">
      <c r="A15" s="123"/>
      <c r="B15" s="216" t="s">
        <v>249</v>
      </c>
      <c r="C15" s="212"/>
      <c r="D15" s="212"/>
      <c r="E15" s="212"/>
      <c r="F15" s="212"/>
      <c r="G15" s="212"/>
    </row>
    <row r="16" spans="1:8">
      <c r="A16" s="123"/>
      <c r="B16" s="213" t="s">
        <v>187</v>
      </c>
      <c r="C16" s="214" t="s">
        <v>250</v>
      </c>
      <c r="D16" s="214" t="s">
        <v>251</v>
      </c>
      <c r="E16" s="214" t="s">
        <v>252</v>
      </c>
      <c r="F16" s="215" t="s">
        <v>253</v>
      </c>
      <c r="G16" s="212"/>
    </row>
    <row r="17" spans="1:8">
      <c r="A17" s="123"/>
      <c r="B17" s="217" t="str">
        <f>+'Prilog 2'!B110</f>
        <v>ASA banka dd Sarajevo</v>
      </c>
      <c r="C17" s="218" t="s">
        <v>445</v>
      </c>
      <c r="D17" s="197">
        <f>+'Prilog 2'!G110</f>
        <v>2000000</v>
      </c>
      <c r="E17" s="219">
        <v>2.5000000000000001E-2</v>
      </c>
      <c r="F17" s="235">
        <v>20451.53</v>
      </c>
      <c r="G17" s="212"/>
    </row>
    <row r="18" spans="1:8">
      <c r="A18" s="123"/>
      <c r="B18" s="217" t="str">
        <f>+'Prilog 2'!B111</f>
        <v>Addiko banka dd Sarajevo</v>
      </c>
      <c r="C18" s="220">
        <v>32854157</v>
      </c>
      <c r="D18" s="197">
        <f>+'Prilog 2'!G111</f>
        <v>1500000</v>
      </c>
      <c r="E18" s="221">
        <v>1.9900000000000001E-2</v>
      </c>
      <c r="F18" s="235">
        <v>14802.33</v>
      </c>
      <c r="G18" s="212"/>
    </row>
    <row r="19" spans="1:8" ht="13.5" thickBot="1">
      <c r="A19" s="123"/>
      <c r="B19" s="222" t="str">
        <f>+'Prilog 2'!B112</f>
        <v>Union banka dd Sarajevo</v>
      </c>
      <c r="C19" s="223" t="s">
        <v>446</v>
      </c>
      <c r="D19" s="224">
        <f>+'Prilog 2'!G112</f>
        <v>1500000</v>
      </c>
      <c r="E19" s="225">
        <v>2.41E-2</v>
      </c>
      <c r="F19" s="236">
        <v>17926.419999999998</v>
      </c>
      <c r="G19" s="212"/>
    </row>
    <row r="20" spans="1:8">
      <c r="A20" s="123"/>
      <c r="B20" s="212"/>
      <c r="C20" s="212"/>
      <c r="D20" s="212"/>
      <c r="E20" s="212"/>
      <c r="F20" s="212"/>
      <c r="G20" s="212"/>
    </row>
    <row r="21" spans="1:8" ht="13.5" thickBot="1">
      <c r="A21" s="123"/>
      <c r="B21" s="216" t="s">
        <v>292</v>
      </c>
      <c r="C21" s="212"/>
      <c r="D21" s="212"/>
      <c r="E21" s="212"/>
      <c r="F21" s="212"/>
      <c r="G21" s="212"/>
    </row>
    <row r="22" spans="1:8">
      <c r="A22" s="123"/>
      <c r="B22" s="226" t="s">
        <v>254</v>
      </c>
      <c r="C22" s="227" t="s">
        <v>255</v>
      </c>
      <c r="D22" s="227" t="s">
        <v>256</v>
      </c>
      <c r="E22" s="227" t="s">
        <v>252</v>
      </c>
      <c r="F22" s="228" t="s">
        <v>253</v>
      </c>
      <c r="G22" s="212"/>
    </row>
    <row r="23" spans="1:8">
      <c r="A23" s="123"/>
      <c r="B23" s="143" t="s">
        <v>83</v>
      </c>
      <c r="C23" s="98" t="s">
        <v>83</v>
      </c>
      <c r="D23" s="98" t="s">
        <v>83</v>
      </c>
      <c r="E23" s="98" t="s">
        <v>83</v>
      </c>
      <c r="F23" s="98" t="s">
        <v>83</v>
      </c>
      <c r="G23" s="212"/>
    </row>
    <row r="24" spans="1:8" ht="13.5" thickBot="1">
      <c r="A24" s="123"/>
      <c r="B24" s="229"/>
      <c r="C24" s="229"/>
      <c r="D24" s="230"/>
      <c r="E24" s="231"/>
      <c r="F24" s="232"/>
      <c r="G24" s="212"/>
    </row>
    <row r="25" spans="1:8">
      <c r="B25" s="95"/>
      <c r="C25" s="95"/>
      <c r="D25" s="95"/>
      <c r="E25" s="95"/>
      <c r="F25" s="95"/>
      <c r="G25" s="95"/>
    </row>
    <row r="26" spans="1:8" ht="13.5" thickBot="1">
      <c r="B26" s="96" t="s">
        <v>257</v>
      </c>
      <c r="C26" s="95"/>
      <c r="D26" s="95"/>
      <c r="E26" s="95"/>
      <c r="F26" s="95"/>
      <c r="H26" s="95"/>
    </row>
    <row r="27" spans="1:8" ht="38.25">
      <c r="B27" s="124" t="s">
        <v>258</v>
      </c>
      <c r="C27" s="130" t="s">
        <v>291</v>
      </c>
      <c r="D27" s="125" t="s">
        <v>178</v>
      </c>
      <c r="E27" s="125" t="s">
        <v>259</v>
      </c>
      <c r="F27" s="125" t="s">
        <v>260</v>
      </c>
      <c r="G27" s="126" t="s">
        <v>261</v>
      </c>
      <c r="H27" s="95"/>
    </row>
    <row r="28" spans="1:8">
      <c r="B28" s="143" t="s">
        <v>83</v>
      </c>
      <c r="C28" s="98" t="s">
        <v>83</v>
      </c>
      <c r="D28" s="98" t="s">
        <v>83</v>
      </c>
      <c r="E28" s="98" t="s">
        <v>83</v>
      </c>
      <c r="F28" s="98" t="s">
        <v>83</v>
      </c>
      <c r="G28" s="144" t="s">
        <v>83</v>
      </c>
      <c r="H28" s="95"/>
    </row>
    <row r="29" spans="1:8" ht="13.5" thickBot="1">
      <c r="B29" s="127"/>
      <c r="C29" s="128"/>
      <c r="D29" s="128"/>
      <c r="E29" s="128"/>
      <c r="F29" s="128"/>
      <c r="G29" s="129"/>
      <c r="H29" s="95"/>
    </row>
    <row r="30" spans="1:8">
      <c r="B30" s="95"/>
      <c r="C30" s="95"/>
      <c r="D30" s="95"/>
      <c r="E30" s="95"/>
      <c r="F30" s="95"/>
      <c r="G30" s="95"/>
      <c r="H30" s="95"/>
    </row>
    <row r="31" spans="1:8">
      <c r="B31" s="95"/>
      <c r="C31" s="95"/>
      <c r="D31" s="95"/>
      <c r="E31" s="95"/>
      <c r="G31" s="95"/>
      <c r="H31" s="95"/>
    </row>
    <row r="32" spans="1:8">
      <c r="B32" s="95" t="str">
        <f>' Prilog 1'!A38</f>
        <v>Datum izvještaja: 30.06.2026.g.</v>
      </c>
      <c r="C32" s="95"/>
      <c r="D32" s="95"/>
      <c r="E32" s="95"/>
      <c r="G32" s="95"/>
      <c r="H32" s="95"/>
    </row>
    <row r="33" spans="2:8">
      <c r="B33" s="97" t="s">
        <v>229</v>
      </c>
      <c r="C33" s="97"/>
      <c r="D33" s="97"/>
      <c r="E33" s="97"/>
      <c r="F33" s="95" t="s">
        <v>262</v>
      </c>
      <c r="G33" s="97"/>
      <c r="H33" s="97"/>
    </row>
    <row r="34" spans="2:8">
      <c r="B34" s="97"/>
      <c r="C34" s="97"/>
      <c r="D34" s="97"/>
      <c r="E34" s="97"/>
      <c r="G34" s="97"/>
      <c r="H34" s="97"/>
    </row>
    <row r="35" spans="2:8">
      <c r="B35" s="95" t="str">
        <f>+' Prilog 1'!A40</f>
        <v>Elvira Žilić dipl.ecc</v>
      </c>
      <c r="F35" s="95" t="str">
        <f>+' Prilog 1'!C40</f>
        <v>Nedim Vilogorac dipl. oec.</v>
      </c>
    </row>
    <row r="36" spans="2:8">
      <c r="B36" s="95"/>
    </row>
  </sheetData>
  <mergeCells count="3">
    <mergeCell ref="B9:G9"/>
    <mergeCell ref="C2:D2"/>
    <mergeCell ref="C4:D4"/>
  </mergeCells>
  <pageMargins left="0.7" right="0.7" top="0.75" bottom="0.75" header="0.3" footer="0.3"/>
  <pageSetup paperSize="9" scale="73" fitToHeight="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0"/>
    <pageSetUpPr fitToPage="1"/>
  </sheetPr>
  <dimension ref="B1:N39"/>
  <sheetViews>
    <sheetView tabSelected="1" zoomScaleNormal="100" workbookViewId="0">
      <selection activeCell="I35" sqref="I35"/>
    </sheetView>
  </sheetViews>
  <sheetFormatPr defaultRowHeight="12.75"/>
  <cols>
    <col min="1" max="1" width="9.140625" style="1"/>
    <col min="2" max="2" width="5.7109375" style="1" customWidth="1"/>
    <col min="3" max="3" width="25" style="1" customWidth="1"/>
    <col min="4" max="4" width="20.28515625" style="1" customWidth="1"/>
    <col min="5" max="5" width="20" style="1" customWidth="1"/>
    <col min="6" max="6" width="16" style="1" customWidth="1"/>
    <col min="7" max="7" width="19.140625" style="1" customWidth="1"/>
    <col min="8" max="8" width="12.5703125" style="1" customWidth="1"/>
    <col min="9" max="9" width="17.140625" style="1" customWidth="1"/>
    <col min="10" max="16384" width="9.140625" style="1"/>
  </cols>
  <sheetData>
    <row r="1" spans="2:14">
      <c r="C1" s="240" t="s">
        <v>24</v>
      </c>
      <c r="E1" s="241"/>
      <c r="G1" s="420" t="s">
        <v>88</v>
      </c>
      <c r="H1" s="420"/>
    </row>
    <row r="2" spans="2:14">
      <c r="C2" s="240" t="s">
        <v>25</v>
      </c>
      <c r="G2" s="240" t="s">
        <v>84</v>
      </c>
      <c r="H2" s="242"/>
    </row>
    <row r="3" spans="2:14">
      <c r="C3" s="240" t="s">
        <v>26</v>
      </c>
      <c r="G3" s="420" t="s">
        <v>89</v>
      </c>
      <c r="H3" s="420"/>
    </row>
    <row r="4" spans="2:14">
      <c r="C4" s="186" t="s">
        <v>27</v>
      </c>
      <c r="G4" s="240" t="str">
        <f>'Prilog 2'!D4</f>
        <v>65-01-0233-08</v>
      </c>
      <c r="H4" s="242"/>
    </row>
    <row r="5" spans="2:14">
      <c r="C5" s="240" t="s">
        <v>28</v>
      </c>
      <c r="G5" s="240" t="s">
        <v>90</v>
      </c>
      <c r="H5" s="241"/>
    </row>
    <row r="6" spans="2:14">
      <c r="C6" s="240" t="s">
        <v>29</v>
      </c>
      <c r="G6" s="240" t="s">
        <v>85</v>
      </c>
      <c r="H6" s="242"/>
    </row>
    <row r="9" spans="2:14">
      <c r="J9" s="241"/>
    </row>
    <row r="10" spans="2:14">
      <c r="B10" s="513" t="s">
        <v>452</v>
      </c>
      <c r="C10" s="513"/>
      <c r="D10" s="513"/>
      <c r="E10" s="513"/>
      <c r="F10" s="513"/>
      <c r="G10" s="111" t="s">
        <v>231</v>
      </c>
      <c r="H10" s="242"/>
      <c r="J10" s="241"/>
    </row>
    <row r="11" spans="2:14">
      <c r="B11" s="242"/>
      <c r="C11" s="242"/>
      <c r="D11" s="242"/>
      <c r="E11" s="242"/>
      <c r="F11" s="242"/>
      <c r="G11" s="242"/>
      <c r="H11" s="242"/>
      <c r="I11" s="242"/>
      <c r="J11" s="242"/>
    </row>
    <row r="12" spans="2:14" ht="38.25">
      <c r="B12" s="243" t="s">
        <v>232</v>
      </c>
      <c r="C12" s="243" t="s">
        <v>233</v>
      </c>
      <c r="D12" s="243" t="s">
        <v>234</v>
      </c>
      <c r="E12" s="243" t="s">
        <v>235</v>
      </c>
      <c r="F12" s="243" t="s">
        <v>236</v>
      </c>
      <c r="G12" s="243" t="s">
        <v>274</v>
      </c>
      <c r="H12" s="243" t="s">
        <v>237</v>
      </c>
      <c r="I12" s="243" t="s">
        <v>275</v>
      </c>
      <c r="J12" s="242"/>
    </row>
    <row r="13" spans="2:14">
      <c r="B13" s="244">
        <v>1</v>
      </c>
      <c r="C13" s="59" t="s">
        <v>238</v>
      </c>
      <c r="D13" s="11">
        <f>707335+23847</f>
        <v>731182</v>
      </c>
      <c r="E13" s="11">
        <v>2</v>
      </c>
      <c r="F13" s="11">
        <v>0</v>
      </c>
      <c r="G13" s="11">
        <v>0</v>
      </c>
      <c r="H13" s="11">
        <f>+F13+D13</f>
        <v>731182</v>
      </c>
      <c r="I13" s="11">
        <f>G13+E13</f>
        <v>2</v>
      </c>
      <c r="J13" s="242"/>
      <c r="M13" s="245"/>
    </row>
    <row r="14" spans="2:14">
      <c r="B14" s="244">
        <v>2</v>
      </c>
      <c r="C14" s="59" t="s">
        <v>239</v>
      </c>
      <c r="D14" s="11">
        <v>0</v>
      </c>
      <c r="E14" s="11">
        <v>0</v>
      </c>
      <c r="F14" s="11">
        <v>0</v>
      </c>
      <c r="G14" s="11">
        <v>0</v>
      </c>
      <c r="H14" s="11">
        <f t="shared" ref="H14:H19" si="0">+F14+D14</f>
        <v>0</v>
      </c>
      <c r="I14" s="11">
        <f t="shared" ref="I14:I19" si="1">G14+E14</f>
        <v>0</v>
      </c>
      <c r="J14" s="242"/>
      <c r="L14" s="245"/>
      <c r="M14" s="245"/>
      <c r="N14" s="245"/>
    </row>
    <row r="15" spans="2:14">
      <c r="B15" s="244">
        <v>3</v>
      </c>
      <c r="C15" s="59" t="s">
        <v>240</v>
      </c>
      <c r="D15" s="11">
        <v>128842</v>
      </c>
      <c r="E15" s="11">
        <v>2</v>
      </c>
      <c r="F15" s="11">
        <v>207677</v>
      </c>
      <c r="G15" s="11">
        <v>1</v>
      </c>
      <c r="H15" s="11">
        <f t="shared" si="0"/>
        <v>336519</v>
      </c>
      <c r="I15" s="11">
        <f t="shared" si="1"/>
        <v>3</v>
      </c>
      <c r="J15" s="242"/>
    </row>
    <row r="16" spans="2:14">
      <c r="B16" s="244">
        <v>4</v>
      </c>
      <c r="C16" s="59" t="s">
        <v>241</v>
      </c>
      <c r="D16" s="11">
        <v>0</v>
      </c>
      <c r="E16" s="11">
        <v>0</v>
      </c>
      <c r="F16" s="11">
        <v>0</v>
      </c>
      <c r="G16" s="11">
        <v>0</v>
      </c>
      <c r="H16" s="11">
        <f t="shared" si="0"/>
        <v>0</v>
      </c>
      <c r="I16" s="11">
        <f t="shared" si="1"/>
        <v>0</v>
      </c>
      <c r="J16" s="242"/>
    </row>
    <row r="17" spans="2:11">
      <c r="B17" s="244">
        <v>5</v>
      </c>
      <c r="C17" s="59" t="s">
        <v>242</v>
      </c>
      <c r="D17" s="11">
        <v>0</v>
      </c>
      <c r="E17" s="11">
        <v>0</v>
      </c>
      <c r="F17" s="11">
        <v>0</v>
      </c>
      <c r="G17" s="11">
        <v>0</v>
      </c>
      <c r="H17" s="11">
        <f t="shared" si="0"/>
        <v>0</v>
      </c>
      <c r="I17" s="11">
        <f t="shared" si="1"/>
        <v>0</v>
      </c>
      <c r="J17" s="242"/>
    </row>
    <row r="18" spans="2:11">
      <c r="B18" s="244">
        <v>6</v>
      </c>
      <c r="C18" s="59" t="s">
        <v>243</v>
      </c>
      <c r="D18" s="11">
        <v>8391</v>
      </c>
      <c r="E18" s="11">
        <v>1</v>
      </c>
      <c r="F18" s="11">
        <v>248616</v>
      </c>
      <c r="G18" s="11">
        <v>4</v>
      </c>
      <c r="H18" s="11">
        <f t="shared" si="0"/>
        <v>257007</v>
      </c>
      <c r="I18" s="11">
        <f t="shared" si="1"/>
        <v>5</v>
      </c>
      <c r="J18" s="242"/>
    </row>
    <row r="19" spans="2:11">
      <c r="B19" s="244">
        <v>7</v>
      </c>
      <c r="C19" s="59" t="s">
        <v>244</v>
      </c>
      <c r="D19" s="11">
        <f>878943-46</f>
        <v>878897</v>
      </c>
      <c r="E19" s="11">
        <f>17955+1</f>
        <v>17956</v>
      </c>
      <c r="F19" s="11">
        <v>32132</v>
      </c>
      <c r="G19" s="11">
        <v>19</v>
      </c>
      <c r="H19" s="11">
        <f t="shared" si="0"/>
        <v>911029</v>
      </c>
      <c r="I19" s="11">
        <f t="shared" si="1"/>
        <v>17975</v>
      </c>
      <c r="J19" s="242"/>
    </row>
    <row r="20" spans="2:11">
      <c r="B20" s="242"/>
      <c r="C20" s="242"/>
      <c r="D20" s="245"/>
      <c r="E20" s="245"/>
      <c r="F20" s="245"/>
      <c r="G20" s="245"/>
      <c r="H20" s="11">
        <f>SUM(H13:H19)</f>
        <v>2235737</v>
      </c>
      <c r="I20" s="11">
        <f>SUM(I13:I19)</f>
        <v>17985</v>
      </c>
      <c r="J20" s="242"/>
      <c r="K20" s="245"/>
    </row>
    <row r="21" spans="2:11">
      <c r="B21" s="242"/>
      <c r="C21" s="246"/>
      <c r="E21" s="242"/>
      <c r="F21" s="246"/>
      <c r="G21" s="242"/>
      <c r="J21" s="242"/>
    </row>
    <row r="22" spans="2:11">
      <c r="B22" s="247" t="s">
        <v>453</v>
      </c>
      <c r="C22" s="242"/>
      <c r="D22" s="242"/>
      <c r="E22" s="242"/>
      <c r="F22" s="242"/>
      <c r="G22" s="242"/>
      <c r="H22" s="242"/>
      <c r="I22" s="242"/>
      <c r="J22" s="242"/>
    </row>
    <row r="23" spans="2:11">
      <c r="B23" s="242"/>
      <c r="C23" s="242"/>
      <c r="D23" s="242"/>
      <c r="E23" s="242"/>
      <c r="F23" s="242"/>
      <c r="G23" s="242"/>
      <c r="H23" s="246"/>
      <c r="I23" s="246"/>
      <c r="J23" s="246"/>
    </row>
    <row r="24" spans="2:11" ht="38.25">
      <c r="B24" s="243" t="s">
        <v>232</v>
      </c>
      <c r="C24" s="243" t="s">
        <v>233</v>
      </c>
      <c r="D24" s="243" t="s">
        <v>293</v>
      </c>
      <c r="E24" s="242"/>
      <c r="F24" s="242"/>
    </row>
    <row r="25" spans="2:11">
      <c r="B25" s="244">
        <v>1</v>
      </c>
      <c r="C25" s="24" t="s">
        <v>365</v>
      </c>
      <c r="D25" s="196">
        <v>25.233899999999998</v>
      </c>
      <c r="E25" s="242"/>
      <c r="F25" s="242"/>
    </row>
    <row r="26" spans="2:11">
      <c r="B26" s="244">
        <v>2</v>
      </c>
      <c r="C26" s="24" t="s">
        <v>366</v>
      </c>
      <c r="D26" s="196">
        <v>9.2889999999999997</v>
      </c>
      <c r="E26" s="242"/>
      <c r="F26" s="248"/>
    </row>
    <row r="27" spans="2:11">
      <c r="B27" s="244">
        <v>3</v>
      </c>
      <c r="C27" s="24" t="s">
        <v>369</v>
      </c>
      <c r="D27" s="196">
        <v>7.4927999999999999</v>
      </c>
      <c r="E27" s="249"/>
      <c r="F27" s="242"/>
    </row>
    <row r="28" spans="2:11">
      <c r="B28" s="244">
        <v>4</v>
      </c>
      <c r="C28" s="24" t="s">
        <v>367</v>
      </c>
      <c r="D28" s="196">
        <v>5.3163999999999998</v>
      </c>
      <c r="E28" s="242"/>
      <c r="F28" s="242"/>
      <c r="G28" s="250"/>
    </row>
    <row r="29" spans="2:11">
      <c r="B29" s="244">
        <v>5</v>
      </c>
      <c r="C29" s="24" t="s">
        <v>368</v>
      </c>
      <c r="D29" s="196">
        <v>4.9760999999999997</v>
      </c>
      <c r="E29" s="242"/>
      <c r="F29" s="242"/>
    </row>
    <row r="30" spans="2:11">
      <c r="B30" s="244">
        <v>6</v>
      </c>
      <c r="C30" s="24" t="s">
        <v>370</v>
      </c>
      <c r="D30" s="196">
        <v>3.5264000000000002</v>
      </c>
      <c r="E30" s="242"/>
      <c r="F30" s="242"/>
    </row>
    <row r="31" spans="2:11">
      <c r="B31" s="244">
        <v>7</v>
      </c>
      <c r="C31" s="24" t="s">
        <v>371</v>
      </c>
      <c r="D31" s="196">
        <v>2.2364000000000002</v>
      </c>
      <c r="E31" s="242"/>
      <c r="F31" s="242"/>
    </row>
    <row r="32" spans="2:11">
      <c r="B32" s="244">
        <v>8</v>
      </c>
      <c r="C32" s="24" t="s">
        <v>372</v>
      </c>
      <c r="D32" s="196">
        <v>0.61040000000000005</v>
      </c>
      <c r="E32" s="242"/>
      <c r="F32" s="242"/>
    </row>
    <row r="33" spans="2:8">
      <c r="B33" s="244">
        <v>9</v>
      </c>
      <c r="C33" s="59" t="s">
        <v>448</v>
      </c>
      <c r="D33" s="251">
        <v>0.44979999999999998</v>
      </c>
      <c r="E33" s="242"/>
      <c r="F33" s="242"/>
    </row>
    <row r="34" spans="2:8">
      <c r="B34" s="244">
        <v>10</v>
      </c>
      <c r="C34" s="59" t="s">
        <v>449</v>
      </c>
      <c r="D34" s="251">
        <v>0.37859999999999999</v>
      </c>
      <c r="E34" s="242"/>
      <c r="F34" s="242"/>
    </row>
    <row r="35" spans="2:8">
      <c r="B35" s="242"/>
      <c r="C35" s="242"/>
      <c r="D35" s="242"/>
      <c r="E35" s="242"/>
      <c r="F35" s="242"/>
    </row>
    <row r="36" spans="2:8">
      <c r="B36" s="242" t="str">
        <f>' Prilog 1'!A38</f>
        <v>Datum izvještaja: 30.06.2026.g.</v>
      </c>
      <c r="C36" s="242"/>
      <c r="D36" s="242"/>
      <c r="E36" s="242"/>
      <c r="G36" s="242"/>
      <c r="H36" s="242"/>
    </row>
    <row r="37" spans="2:8">
      <c r="B37" s="77" t="s">
        <v>229</v>
      </c>
      <c r="C37" s="77"/>
      <c r="D37" s="77"/>
      <c r="E37" s="77"/>
      <c r="F37" s="242" t="s">
        <v>262</v>
      </c>
      <c r="G37" s="77"/>
      <c r="H37" s="77"/>
    </row>
    <row r="38" spans="2:8">
      <c r="B38" s="77"/>
      <c r="C38" s="77"/>
      <c r="D38" s="77"/>
      <c r="E38" s="77"/>
      <c r="G38" s="77"/>
      <c r="H38" s="77"/>
    </row>
    <row r="39" spans="2:8">
      <c r="B39" s="1" t="str">
        <f>+' Prilog 1'!A40</f>
        <v>Elvira Žilić dipl.ecc</v>
      </c>
      <c r="F39" s="242" t="str">
        <f>+' Prilog 1'!C40</f>
        <v>Nedim Vilogorac dipl. oec.</v>
      </c>
    </row>
  </sheetData>
  <sortState ref="C18:D27">
    <sortCondition descending="1" ref="D18:D27"/>
  </sortState>
  <dataConsolidate/>
  <mergeCells count="3">
    <mergeCell ref="B10:F10"/>
    <mergeCell ref="G1:H1"/>
    <mergeCell ref="G3:H3"/>
  </mergeCells>
  <pageMargins left="0.7" right="0.7" top="0.75" bottom="0.75" header="0.3" footer="0.3"/>
  <pageSetup paperSize="9" scale="8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51C26D7-F486-4A35-9B05-90B46CFD5F9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8</vt:i4>
      </vt:variant>
    </vt:vector>
  </HeadingPairs>
  <TitlesOfParts>
    <vt:vector size="20" baseType="lpstr">
      <vt:lpstr> Prilog 1</vt:lpstr>
      <vt:lpstr>Prilog 2</vt:lpstr>
      <vt:lpstr>Prilog 3</vt:lpstr>
      <vt:lpstr> Prilog 3a</vt:lpstr>
      <vt:lpstr>Prilog 4</vt:lpstr>
      <vt:lpstr>Prilog 5</vt:lpstr>
      <vt:lpstr>Prilog 5a</vt:lpstr>
      <vt:lpstr>Prilog 5b</vt:lpstr>
      <vt:lpstr>Prilog 5c</vt:lpstr>
      <vt:lpstr>Prilog 6</vt:lpstr>
      <vt:lpstr>Prilog 7</vt:lpstr>
      <vt:lpstr>Prilog 8</vt:lpstr>
      <vt:lpstr>' Prilog 1'!Print_Area</vt:lpstr>
      <vt:lpstr>' Prilog 3a'!Print_Area</vt:lpstr>
      <vt:lpstr>'Prilog 2'!Print_Area</vt:lpstr>
      <vt:lpstr>'Prilog 4'!Print_Area</vt:lpstr>
      <vt:lpstr>'Prilog 5'!Print_Area</vt:lpstr>
      <vt:lpstr>'Prilog 6'!Print_Area</vt:lpstr>
      <vt:lpstr>'Prilog 7'!Print_Area</vt:lpstr>
      <vt:lpstr>'Prilog 8'!Print_Area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safijaz</dc:creator>
  <cp:lastModifiedBy>Sabina Selmanovic</cp:lastModifiedBy>
  <cp:lastPrinted>2026-08-19T11:31:29Z</cp:lastPrinted>
  <dcterms:created xsi:type="dcterms:W3CDTF">2010-11-04T08:54:48Z</dcterms:created>
  <dcterms:modified xsi:type="dcterms:W3CDTF">2026-08-19T11:31:30Z</dcterms:modified>
</cp:coreProperties>
</file>