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rv-ilirika\ZVANICNI DOKUMENTI2\ZIF Fortuna Fond\NVI ZIF Fortuna\NVI 2025\Godišnji\"/>
    </mc:Choice>
  </mc:AlternateContent>
  <bookViews>
    <workbookView xWindow="0" yWindow="0" windowWidth="28800" windowHeight="13425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5" l="1"/>
  <c r="H40" i="5" l="1"/>
  <c r="H37" i="5"/>
  <c r="I59" i="5"/>
  <c r="H57" i="5"/>
  <c r="H53" i="5"/>
  <c r="H36" i="5"/>
  <c r="H28" i="5"/>
  <c r="H26" i="5"/>
  <c r="H44" i="5" s="1"/>
  <c r="H55" i="5" s="1"/>
  <c r="H59" i="5" l="1"/>
  <c r="A46" i="4" l="1"/>
  <c r="G28" i="3" l="1"/>
  <c r="G30" i="2"/>
  <c r="I21" i="5" l="1"/>
  <c r="H21" i="5"/>
  <c r="B63" i="5"/>
  <c r="B92" i="3"/>
  <c r="A47" i="4" l="1"/>
  <c r="B64" i="5"/>
  <c r="E22" i="4" l="1"/>
  <c r="B93" i="3" l="1"/>
  <c r="G24" i="2"/>
  <c r="G44" i="2" s="1"/>
  <c r="G39" i="2"/>
  <c r="G48" i="2"/>
  <c r="G54" i="2"/>
  <c r="G63" i="2"/>
  <c r="G67" i="2"/>
  <c r="G70" i="2"/>
  <c r="G60" i="2" l="1"/>
  <c r="E42" i="4"/>
  <c r="F1" i="4"/>
  <c r="I1" i="5"/>
  <c r="I9" i="5"/>
  <c r="I7" i="5"/>
  <c r="I3" i="5"/>
  <c r="I11" i="5"/>
  <c r="H11" i="3"/>
  <c r="H9" i="3"/>
  <c r="H7" i="3"/>
  <c r="H3" i="3"/>
  <c r="H1" i="3"/>
  <c r="A11" i="5" l="1"/>
  <c r="A9" i="5"/>
  <c r="A7" i="5"/>
  <c r="A5" i="5"/>
  <c r="A3" i="5"/>
  <c r="A1" i="5"/>
  <c r="A11" i="3"/>
  <c r="A9" i="3"/>
  <c r="A7" i="3"/>
  <c r="A5" i="3"/>
  <c r="A3" i="3"/>
  <c r="A1" i="3"/>
  <c r="A17" i="5"/>
  <c r="F11" i="4"/>
  <c r="F9" i="4"/>
  <c r="F7" i="4"/>
  <c r="F3" i="4"/>
  <c r="A11" i="4"/>
  <c r="A9" i="4"/>
  <c r="A7" i="4"/>
  <c r="A5" i="4"/>
  <c r="A3" i="4"/>
  <c r="A1" i="4"/>
  <c r="G77" i="3" l="1"/>
  <c r="G72" i="3"/>
  <c r="G63" i="3"/>
  <c r="G52" i="3"/>
  <c r="G47" i="3"/>
  <c r="G33" i="3"/>
  <c r="G23" i="3"/>
  <c r="G40" i="3" l="1"/>
  <c r="G22" i="3"/>
  <c r="G71" i="3"/>
  <c r="E29" i="4" s="1"/>
  <c r="E26" i="4"/>
  <c r="G61" i="3" l="1"/>
  <c r="G68" i="3" s="1"/>
  <c r="G60" i="3"/>
  <c r="G67" i="3" s="1"/>
  <c r="G84" i="3" l="1"/>
  <c r="E28" i="4" s="1"/>
  <c r="E30" i="4" s="1"/>
  <c r="E36" i="4" s="1"/>
  <c r="G87" i="3"/>
  <c r="G79" i="2"/>
  <c r="G77" i="2" s="1"/>
  <c r="G76" i="2"/>
  <c r="G74" i="2" s="1"/>
  <c r="G83" i="3"/>
  <c r="G80" i="2" l="1"/>
  <c r="G84" i="2" s="1"/>
</calcChain>
</file>

<file path=xl/sharedStrings.xml><?xml version="1.0" encoding="utf-8"?>
<sst xmlns="http://schemas.openxmlformats.org/spreadsheetml/2006/main" count="461" uniqueCount="298">
  <si>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</si>
  <si>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</si>
  <si>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</si>
  <si>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</si>
  <si>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</si>
  <si>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</si>
  <si>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</si>
  <si>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</si>
  <si>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</si>
  <si>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</si>
  <si>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</si>
  <si>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</si>
  <si>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</si>
  <si>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</si>
  <si>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</si>
  <si>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</si>
  <si>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</si>
  <si>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</si>
  <si>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</si>
  <si>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</si>
  <si>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</si>
  <si>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</si>
  <si>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</si>
  <si>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</si>
  <si>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</si>
  <si>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</si>
  <si>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</si>
  <si>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</si>
  <si>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</si>
  <si>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</si>
  <si>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</si>
  <si>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</si>
  <si>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</si>
  <si>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</si>
  <si>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</si>
  <si>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</si>
  <si>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</si>
  <si>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</si>
  <si>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</si>
  <si>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</si>
  <si>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</si>
  <si>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</si>
  <si>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</si>
  <si>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</si>
  <si>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</si>
  <si>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</si>
  <si>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</si>
  <si>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</si>
  <si>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</si>
  <si>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</si>
  <si>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</si>
  <si>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</si>
  <si>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</si>
  <si>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</si>
  <si>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</si>
  <si>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</si>
  <si>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</si>
  <si>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</si>
  <si>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</si>
  <si>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</si>
  <si>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</si>
  <si>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</si>
  <si>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</si>
  <si>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</si>
  <si>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</si>
  <si>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</si>
  <si>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</si>
  <si>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</si>
  <si>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</si>
  <si>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</si>
  <si>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</si>
  <si>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</si>
  <si>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</si>
  <si>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</si>
  <si>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</si>
  <si>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</si>
  <si>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</si>
  <si>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</si>
  <si>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</si>
  <si>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</si>
  <si>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</si>
  <si>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</si>
  <si>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</si>
  <si>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</si>
  <si>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</si>
  <si>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</si>
  <si>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</si>
  <si>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</si>
  <si>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</si>
  <si>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</si>
  <si>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</si>
  <si>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</si>
  <si>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</si>
  <si>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</si>
  <si>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</si>
  <si>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</si>
  <si>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</si>
  <si>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</si>
  <si>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</si>
  <si>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</si>
  <si>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</si>
  <si>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</si>
  <si>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</si>
  <si>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</si>
  <si>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</si>
  <si>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</si>
  <si>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</si>
  <si>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</si>
  <si>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</si>
  <si>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</si>
  <si>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</si>
  <si>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</si>
  <si>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</si>
  <si>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</si>
  <si>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</si>
  <si>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Iznos prethodne godine (početno stanje)</t>
  </si>
  <si>
    <t>Naziv investicijskog fonda</t>
  </si>
  <si>
    <t>IZVJEŠTAJ O UKUPNOM REZULTATU ZA PERIOD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</si>
  <si>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</si>
  <si>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</si>
  <si>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</si>
  <si>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</si>
  <si>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</si>
  <si>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</si>
  <si>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</si>
  <si>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</si>
  <si>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</si>
  <si>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</si>
  <si>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</si>
  <si>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</si>
  <si>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</si>
  <si>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</si>
  <si>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</si>
  <si>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</si>
  <si>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</si>
  <si>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</si>
  <si>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</si>
  <si>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</si>
  <si>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</si>
  <si>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</si>
  <si>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</si>
  <si>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</si>
  <si>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</si>
  <si>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</si>
  <si>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</si>
  <si>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</si>
  <si>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</si>
  <si>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</si>
  <si>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</si>
  <si>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</si>
  <si>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</si>
  <si>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</si>
  <si>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</si>
  <si>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</si>
  <si>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</si>
  <si>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</si>
  <si>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</si>
  <si>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</si>
  <si>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</si>
  <si>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</si>
  <si>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</si>
  <si>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</si>
  <si>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</si>
  <si>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</si>
  <si>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</si>
  <si>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</si>
  <si>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</si>
  <si>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</si>
  <si>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</si>
  <si>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</si>
  <si>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</si>
  <si>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</si>
  <si>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</si>
  <si>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</si>
  <si>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</si>
  <si>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</si>
  <si>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</si>
  <si>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</si>
  <si>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</si>
  <si>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</si>
  <si>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</si>
  <si>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</si>
  <si>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</si>
  <si>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</si>
  <si>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</si>
  <si>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</si>
  <si>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</si>
  <si>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</si>
  <si>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</si>
  <si>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</si>
  <si>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</si>
  <si>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</si>
  <si>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</si>
  <si>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</si>
  <si>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</si>
  <si>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</si>
  <si>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</si>
  <si>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</si>
  <si>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</si>
  <si>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</si>
  <si>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</si>
  <si>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</si>
  <si>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</si>
  <si>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</si>
  <si>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</si>
  <si>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</si>
  <si>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</si>
  <si>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</si>
  <si>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</si>
  <si>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</si>
  <si>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</si>
  <si>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</si>
  <si>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</si>
  <si>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</si>
  <si>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</si>
  <si>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</si>
  <si>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</si>
  <si>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</si>
  <si>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</si>
  <si>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</si>
  <si>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</si>
  <si>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</si>
  <si>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</si>
  <si>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</si>
  <si>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</si>
  <si>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</si>
  <si>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</si>
  <si>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</si>
  <si>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</si>
  <si>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</si>
  <si>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</si>
  <si>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</si>
  <si>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</si>
  <si>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</si>
  <si>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</si>
  <si>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</si>
  <si>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</si>
  <si>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</si>
  <si>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</si>
  <si>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</si>
  <si>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</si>
  <si>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</si>
  <si>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</si>
  <si>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</si>
  <si>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</si>
  <si>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</si>
  <si>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</si>
  <si>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</si>
  <si>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</si>
  <si>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</si>
  <si>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</si>
  <si>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</si>
  <si>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</si>
  <si>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</si>
  <si>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</si>
  <si>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</si>
  <si>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</si>
  <si>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</si>
  <si>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</si>
  <si>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</si>
  <si>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</si>
  <si>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</si>
  <si>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</si>
  <si>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</si>
  <si>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</si>
  <si>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</si>
  <si>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</si>
  <si>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</si>
  <si>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</si>
  <si>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</si>
  <si>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</si>
  <si>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</si>
  <si>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</si>
  <si>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</si>
  <si>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 xml:space="preserve">ZIF FORTUNA FOND dd </t>
  </si>
  <si>
    <t>DUF LILIUM ASSET MANAGMENT doo Sarajevo</t>
  </si>
  <si>
    <t>4263012890007</t>
  </si>
  <si>
    <t>ZJP-031-03</t>
  </si>
  <si>
    <t>-</t>
  </si>
  <si>
    <t>64.30</t>
  </si>
  <si>
    <t>Sarajevo - Stari Grad, Dženetića čikma 8</t>
  </si>
  <si>
    <t>65-01-0233-08  - 4201337670008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</si>
  <si>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</si>
  <si>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 xml:space="preserve">    </t>
  </si>
  <si>
    <t xml:space="preserve"> </t>
  </si>
  <si>
    <t>01.01. do 31.12.
tekuće godine</t>
  </si>
  <si>
    <t>01.01. do 31.12.
prethodne godine</t>
  </si>
  <si>
    <t>(BILANS USPJEHA)</t>
  </si>
  <si>
    <t>na dan 31.12.2025. godine</t>
  </si>
  <si>
    <t>Dana 31.12.2025.                                                                  Broj licence:</t>
  </si>
  <si>
    <t>U Sarajevu                                                              Certificirani računovođa  Elvira Žilić</t>
  </si>
  <si>
    <t xml:space="preserve">  za period od 01.01. do 31.12.2025. godine</t>
  </si>
  <si>
    <t>za period završen na dan 31.12.2025. godine</t>
  </si>
  <si>
    <t>Depoziti</t>
  </si>
  <si>
    <t>Po potpisanim ugovorima izvršen je prenos 5.000.000,00 KM na oročenje do godinu dana kod 3 banke u F BiH</t>
  </si>
  <si>
    <t>Odnosi se na prodaju dionica Bh Telekom dd. Prodaja je vršena u svrhu usklađenja ulaganja sa zakonskim propisima ( prokoračenaje je nastalo porastom cijene na berzi).</t>
  </si>
  <si>
    <t>ASA Banka d.d. Sarajevo</t>
  </si>
  <si>
    <t>1341051150000887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</si>
</sst>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_(* #,##0.00_);_(* \(#,##0.00\);_(* &quot;-&quot;??_);_(@_)"/>
    <numFmt numFmtId="165" formatCode="#,##0.0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Times New Roman"/>
      <family val="1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Protection="0">
      <alignment vertical="top" wrapText="1"/>
    </xf>
  </cellStyleXfs>
  <cellXfs count="21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left" vertical="top"/>
    </xf>
    <xf numFmtId="164" fontId="2" fillId="0" borderId="13" xfId="1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2" fillId="0" borderId="13" xfId="1" applyNumberFormat="1" applyFont="1" applyFill="1" applyBorder="1" applyAlignment="1">
      <alignment horizontal="left"/>
    </xf>
    <xf numFmtId="164" fontId="1" fillId="0" borderId="13" xfId="1" applyNumberFormat="1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/>
    </xf>
    <xf numFmtId="43" fontId="2" fillId="0" borderId="13" xfId="1" applyFont="1" applyFill="1" applyBorder="1" applyAlignment="1">
      <alignment horizontal="left"/>
    </xf>
    <xf numFmtId="0" fontId="1" fillId="0" borderId="13" xfId="0" applyFont="1" applyBorder="1"/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3" xfId="0" applyFont="1" applyBorder="1" applyAlignment="1">
      <alignment horizontal="left" vertical="center"/>
    </xf>
    <xf numFmtId="0" fontId="2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 applyBorder="1"/>
    <xf numFmtId="164" fontId="1" fillId="0" borderId="0" xfId="1" applyNumberFormat="1" applyFont="1" applyFill="1" applyBorder="1" applyAlignment="1">
      <alignment horizontal="left"/>
    </xf>
    <xf numFmtId="49" fontId="2" fillId="0" borderId="13" xfId="0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horizontal="left"/>
    </xf>
    <xf numFmtId="0" fontId="2" fillId="0" borderId="13" xfId="0" applyFont="1" applyBorder="1" applyAlignment="1">
      <alignment vertical="center"/>
    </xf>
    <xf numFmtId="164" fontId="2" fillId="0" borderId="13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64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vertical="top" wrapText="1"/>
    </xf>
    <xf numFmtId="49" fontId="4" fillId="0" borderId="2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0" xfId="0" applyNumberFormat="1" applyFont="1" applyFill="1"/>
    <xf numFmtId="49" fontId="2" fillId="0" borderId="13" xfId="1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/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14" fillId="0" borderId="0" xfId="0" applyNumberFormat="1" applyFont="1"/>
    <xf numFmtId="49" fontId="6" fillId="3" borderId="0" xfId="0" applyNumberFormat="1" applyFont="1" applyFill="1" applyAlignment="1">
      <alignment horizontal="center"/>
    </xf>
    <xf numFmtId="3" fontId="0" fillId="2" borderId="0" xfId="0" applyNumberFormat="1" applyFill="1"/>
    <xf numFmtId="3" fontId="14" fillId="2" borderId="0" xfId="0" applyNumberFormat="1" applyFont="1" applyFill="1"/>
    <xf numFmtId="3" fontId="15" fillId="2" borderId="1" xfId="0" applyNumberFormat="1" applyFont="1" applyFill="1" applyBorder="1" applyAlignment="1"/>
    <xf numFmtId="0" fontId="14" fillId="2" borderId="0" xfId="0" applyFont="1" applyFill="1"/>
    <xf numFmtId="165" fontId="0" fillId="2" borderId="0" xfId="0" applyNumberFormat="1" applyFill="1"/>
    <xf numFmtId="3" fontId="0" fillId="0" borderId="0" xfId="0" applyNumberFormat="1"/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4" fontId="1" fillId="3" borderId="0" xfId="0" applyNumberFormat="1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horizontal="left"/>
    </xf>
    <xf numFmtId="4" fontId="1" fillId="2" borderId="1" xfId="0" applyNumberFormat="1" applyFont="1" applyFill="1" applyBorder="1"/>
    <xf numFmtId="4" fontId="0" fillId="2" borderId="0" xfId="0" applyNumberFormat="1" applyFill="1"/>
    <xf numFmtId="0" fontId="17" fillId="0" borderId="1" xfId="2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49" fontId="9" fillId="3" borderId="0" xfId="0" applyNumberFormat="1" applyFont="1" applyFill="1" applyAlignment="1">
      <alignment horizontal="center"/>
    </xf>
    <xf numFmtId="0" fontId="6" fillId="3" borderId="21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Comma" xfId="1" builtinId="3"/>
    <cellStyle name="Normal" xfId="0" builtinId="0"/>
    <cellStyle name="Normal 2 2" xfId="2"/>
    <cellStyle name="Normal 4" xfId="3"/>
  </cellStyles>
  <dxfs count="3"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showGridLines="0" tabSelected="1" topLeftCell="A77" zoomScaleNormal="100" workbookViewId="0">
      <selection activeCell="H95" sqref="H95"/>
    </sheetView>
  </sheetViews>
  <sheetFormatPr defaultColWidth="9.140625" defaultRowHeight="12.75" x14ac:dyDescent="0.2"/>
  <cols>
    <col min="1" max="1" width="7.42578125" style="29" customWidth="1"/>
    <col min="2" max="2" width="83.85546875" style="1" customWidth="1"/>
    <col min="3" max="3" width="10" style="1" customWidth="1"/>
    <col min="4" max="6" width="3.5703125" style="1" customWidth="1"/>
    <col min="7" max="7" width="15" style="1" customWidth="1"/>
    <col min="8" max="8" width="15.5703125" style="1" customWidth="1"/>
    <col min="9" max="9" width="10.85546875" style="1" bestFit="1" customWidth="1"/>
    <col min="10" max="10" width="10.7109375" style="1" bestFit="1" customWidth="1"/>
    <col min="11" max="11" width="13.5703125" style="1" customWidth="1"/>
    <col min="12" max="15" width="9.140625" style="1"/>
    <col min="16" max="16" width="9.140625" style="1" customWidth="1"/>
    <col min="17" max="16384" width="9.140625" style="1"/>
  </cols>
  <sheetData>
    <row r="1" spans="1:8" x14ac:dyDescent="0.2">
      <c r="A1" s="46" t="s">
        <v>274</v>
      </c>
      <c r="B1" s="47"/>
      <c r="C1" s="64"/>
      <c r="D1" s="64"/>
      <c r="E1" s="64"/>
      <c r="F1" s="58"/>
      <c r="G1" s="57"/>
      <c r="H1" s="57" t="s">
        <v>276</v>
      </c>
    </row>
    <row r="2" spans="1:8" x14ac:dyDescent="0.2">
      <c r="A2" s="48" t="s">
        <v>116</v>
      </c>
      <c r="B2" s="48"/>
      <c r="C2" s="48"/>
      <c r="D2" s="48"/>
      <c r="E2" s="48"/>
      <c r="F2" s="49"/>
      <c r="G2" s="49"/>
      <c r="H2" s="50" t="s">
        <v>105</v>
      </c>
    </row>
    <row r="3" spans="1:8" x14ac:dyDescent="0.2">
      <c r="A3" s="51" t="s">
        <v>280</v>
      </c>
      <c r="B3" s="52"/>
      <c r="C3" s="72"/>
      <c r="D3" s="72"/>
      <c r="E3" s="66"/>
      <c r="F3" s="62"/>
      <c r="G3" s="62"/>
      <c r="H3" s="144" t="s">
        <v>279</v>
      </c>
    </row>
    <row r="4" spans="1:8" x14ac:dyDescent="0.2">
      <c r="A4" s="48" t="s">
        <v>196</v>
      </c>
      <c r="B4" s="48"/>
      <c r="C4" s="48"/>
      <c r="D4" s="48"/>
      <c r="E4" s="48"/>
      <c r="F4" s="49"/>
      <c r="G4" s="49"/>
      <c r="H4" s="50" t="s">
        <v>106</v>
      </c>
    </row>
    <row r="5" spans="1:8" x14ac:dyDescent="0.2">
      <c r="A5" s="55" t="s">
        <v>275</v>
      </c>
      <c r="B5" s="56"/>
      <c r="C5" s="65"/>
      <c r="D5" s="65"/>
      <c r="E5" s="53"/>
      <c r="F5" s="67"/>
      <c r="G5" s="67"/>
      <c r="H5" s="67"/>
    </row>
    <row r="6" spans="1:8" x14ac:dyDescent="0.2">
      <c r="A6" s="48" t="s">
        <v>107</v>
      </c>
      <c r="B6" s="48"/>
      <c r="C6" s="48"/>
      <c r="D6" s="48"/>
      <c r="E6" s="48"/>
      <c r="F6" s="49"/>
      <c r="G6" s="49"/>
      <c r="H6" s="50" t="s">
        <v>108</v>
      </c>
    </row>
    <row r="7" spans="1:8" x14ac:dyDescent="0.2">
      <c r="A7" s="143" t="s">
        <v>281</v>
      </c>
      <c r="B7" s="51"/>
      <c r="C7" s="68"/>
      <c r="D7" s="68"/>
      <c r="E7" s="68"/>
      <c r="F7" s="69"/>
      <c r="G7" s="69"/>
      <c r="H7" s="69">
        <v>109</v>
      </c>
    </row>
    <row r="8" spans="1:8" x14ac:dyDescent="0.2">
      <c r="A8" s="48" t="s">
        <v>109</v>
      </c>
      <c r="B8" s="48"/>
      <c r="C8" s="48"/>
      <c r="D8" s="48"/>
      <c r="E8" s="48"/>
      <c r="F8" s="49"/>
      <c r="G8" s="49"/>
      <c r="H8" s="50" t="s">
        <v>110</v>
      </c>
    </row>
    <row r="9" spans="1:8" x14ac:dyDescent="0.2">
      <c r="A9" s="59" t="s">
        <v>277</v>
      </c>
      <c r="B9" s="59"/>
      <c r="C9" s="60"/>
      <c r="D9" s="60"/>
      <c r="E9" s="60"/>
      <c r="F9" s="70"/>
      <c r="G9" s="70"/>
      <c r="H9" s="70" t="s">
        <v>296</v>
      </c>
    </row>
    <row r="10" spans="1:8" x14ac:dyDescent="0.2">
      <c r="A10" s="48" t="s">
        <v>111</v>
      </c>
      <c r="B10" s="48"/>
      <c r="C10" s="48"/>
      <c r="D10" s="48"/>
      <c r="E10" s="48"/>
      <c r="F10" s="54"/>
      <c r="G10" s="54"/>
      <c r="H10" s="54" t="s">
        <v>112</v>
      </c>
    </row>
    <row r="11" spans="1:8" x14ac:dyDescent="0.2">
      <c r="A11" s="61" t="s">
        <v>278</v>
      </c>
      <c r="B11" s="61"/>
      <c r="C11" s="71"/>
      <c r="D11" s="71"/>
      <c r="E11" s="71"/>
      <c r="F11" s="62"/>
      <c r="G11" s="62"/>
      <c r="H11" s="57" t="s">
        <v>297</v>
      </c>
    </row>
    <row r="12" spans="1:8" x14ac:dyDescent="0.2">
      <c r="A12" s="63" t="s">
        <v>113</v>
      </c>
      <c r="B12" s="63"/>
      <c r="C12" s="48"/>
      <c r="D12" s="54"/>
      <c r="E12" s="54"/>
      <c r="F12" s="54"/>
      <c r="G12" s="54"/>
      <c r="H12" s="54" t="s">
        <v>114</v>
      </c>
    </row>
    <row r="13" spans="1:8" x14ac:dyDescent="0.2">
      <c r="A13" s="30"/>
    </row>
    <row r="14" spans="1:8" x14ac:dyDescent="0.2">
      <c r="A14" s="30"/>
    </row>
    <row r="15" spans="1:8" x14ac:dyDescent="0.2">
      <c r="A15" s="177" t="s">
        <v>85</v>
      </c>
      <c r="B15" s="177"/>
      <c r="C15" s="177"/>
      <c r="D15" s="177"/>
      <c r="E15" s="177"/>
      <c r="F15" s="177"/>
      <c r="G15" s="177"/>
      <c r="H15" s="177"/>
    </row>
    <row r="16" spans="1:8" x14ac:dyDescent="0.2">
      <c r="A16" s="178" t="s">
        <v>86</v>
      </c>
      <c r="B16" s="179"/>
      <c r="C16" s="179"/>
      <c r="D16" s="179"/>
      <c r="E16" s="179"/>
      <c r="F16" s="179"/>
      <c r="G16" s="179"/>
      <c r="H16" s="179"/>
    </row>
    <row r="17" spans="1:8" x14ac:dyDescent="0.2">
      <c r="A17" s="180" t="s">
        <v>288</v>
      </c>
      <c r="B17" s="180"/>
      <c r="C17" s="180"/>
      <c r="D17" s="180"/>
      <c r="E17" s="180"/>
      <c r="F17" s="180"/>
      <c r="G17" s="180"/>
      <c r="H17" s="180"/>
    </row>
    <row r="18" spans="1:8" x14ac:dyDescent="0.2">
      <c r="A18" s="8"/>
      <c r="B18" s="9"/>
      <c r="C18" s="9"/>
      <c r="D18" s="10"/>
      <c r="E18" s="10"/>
      <c r="F18" s="10"/>
      <c r="G18" s="11"/>
      <c r="H18" s="11"/>
    </row>
    <row r="19" spans="1:8" x14ac:dyDescent="0.2">
      <c r="A19" s="8"/>
      <c r="B19" s="12"/>
      <c r="C19" s="12"/>
      <c r="D19" s="12"/>
      <c r="E19" s="12"/>
      <c r="F19" s="12"/>
      <c r="G19" s="13"/>
      <c r="H19" s="43" t="s">
        <v>76</v>
      </c>
    </row>
    <row r="20" spans="1:8" ht="51" customHeight="1" x14ac:dyDescent="0.2">
      <c r="A20" s="14" t="s">
        <v>1</v>
      </c>
      <c r="B20" s="15" t="s">
        <v>2</v>
      </c>
      <c r="C20" s="16" t="s">
        <v>89</v>
      </c>
      <c r="D20" s="184" t="s">
        <v>3</v>
      </c>
      <c r="E20" s="185"/>
      <c r="F20" s="186"/>
      <c r="G20" s="17" t="s">
        <v>4</v>
      </c>
      <c r="H20" s="18" t="s">
        <v>115</v>
      </c>
    </row>
    <row r="21" spans="1:8" x14ac:dyDescent="0.2">
      <c r="A21" s="19">
        <v>1</v>
      </c>
      <c r="B21" s="20">
        <v>2</v>
      </c>
      <c r="C21" s="21">
        <v>3</v>
      </c>
      <c r="D21" s="181">
        <v>4</v>
      </c>
      <c r="E21" s="182"/>
      <c r="F21" s="183"/>
      <c r="G21" s="22">
        <v>5</v>
      </c>
      <c r="H21" s="23">
        <v>6</v>
      </c>
    </row>
    <row r="22" spans="1:8" ht="15.75" customHeight="1" x14ac:dyDescent="0.2">
      <c r="A22" s="27"/>
      <c r="B22" s="25" t="s">
        <v>5</v>
      </c>
      <c r="C22" s="2"/>
      <c r="D22" s="187"/>
      <c r="E22" s="188"/>
      <c r="F22" s="189"/>
      <c r="G22" s="4"/>
      <c r="H22" s="4"/>
    </row>
    <row r="23" spans="1:8" ht="15.75" customHeight="1" x14ac:dyDescent="0.2">
      <c r="A23" s="28" t="s">
        <v>7</v>
      </c>
      <c r="B23" s="24" t="s">
        <v>90</v>
      </c>
      <c r="C23" s="5"/>
      <c r="D23" s="3">
        <v>0</v>
      </c>
      <c r="E23" s="3">
        <v>0</v>
      </c>
      <c r="F23" s="3">
        <v>1</v>
      </c>
      <c r="G23" s="146">
        <v>1191147</v>
      </c>
      <c r="H23" s="146">
        <v>6307223.5899999999</v>
      </c>
    </row>
    <row r="24" spans="1:8" ht="15.75" customHeight="1" x14ac:dyDescent="0.2">
      <c r="A24" s="28" t="s">
        <v>8</v>
      </c>
      <c r="B24" s="24" t="s">
        <v>91</v>
      </c>
      <c r="C24" s="6"/>
      <c r="D24" s="3">
        <v>0</v>
      </c>
      <c r="E24" s="3">
        <v>0</v>
      </c>
      <c r="F24" s="3">
        <v>2</v>
      </c>
      <c r="G24" s="146">
        <f>+SUM(G25:G26)</f>
        <v>6169420</v>
      </c>
      <c r="H24" s="146">
        <v>6102532.5999999996</v>
      </c>
    </row>
    <row r="25" spans="1:8" ht="15.75" customHeight="1" x14ac:dyDescent="0.2">
      <c r="A25" s="28" t="s">
        <v>18</v>
      </c>
      <c r="B25" s="26" t="s">
        <v>6</v>
      </c>
      <c r="C25" s="6"/>
      <c r="D25" s="3">
        <v>0</v>
      </c>
      <c r="E25" s="3">
        <v>0</v>
      </c>
      <c r="F25" s="3">
        <v>3</v>
      </c>
      <c r="G25" s="146">
        <v>6153084</v>
      </c>
      <c r="H25" s="146">
        <v>6075687.8899999997</v>
      </c>
    </row>
    <row r="26" spans="1:8" ht="15.75" customHeight="1" x14ac:dyDescent="0.2">
      <c r="A26" s="28" t="s">
        <v>17</v>
      </c>
      <c r="B26" s="26" t="s">
        <v>19</v>
      </c>
      <c r="C26" s="6"/>
      <c r="D26" s="3">
        <v>0</v>
      </c>
      <c r="E26" s="3">
        <v>0</v>
      </c>
      <c r="F26" s="3">
        <v>4</v>
      </c>
      <c r="G26" s="146">
        <v>16336</v>
      </c>
      <c r="H26" s="146">
        <v>26844.71</v>
      </c>
    </row>
    <row r="27" spans="1:8" ht="15.75" customHeight="1" x14ac:dyDescent="0.2">
      <c r="A27" s="28" t="s">
        <v>9</v>
      </c>
      <c r="B27" s="24" t="s">
        <v>93</v>
      </c>
      <c r="C27" s="6"/>
      <c r="D27" s="3">
        <v>0</v>
      </c>
      <c r="E27" s="3">
        <v>0</v>
      </c>
      <c r="F27" s="3">
        <v>5</v>
      </c>
      <c r="G27" s="146"/>
      <c r="H27" s="146"/>
    </row>
    <row r="28" spans="1:8" ht="15.75" customHeight="1" x14ac:dyDescent="0.2">
      <c r="A28" s="28" t="s">
        <v>20</v>
      </c>
      <c r="B28" s="26" t="s">
        <v>6</v>
      </c>
      <c r="C28" s="6"/>
      <c r="D28" s="3">
        <v>0</v>
      </c>
      <c r="E28" s="3">
        <v>0</v>
      </c>
      <c r="F28" s="3">
        <v>6</v>
      </c>
      <c r="G28" s="146"/>
      <c r="H28" s="146"/>
    </row>
    <row r="29" spans="1:8" ht="15.75" customHeight="1" x14ac:dyDescent="0.2">
      <c r="A29" s="28" t="s">
        <v>21</v>
      </c>
      <c r="B29" s="26" t="s">
        <v>19</v>
      </c>
      <c r="C29" s="6"/>
      <c r="D29" s="3">
        <v>0</v>
      </c>
      <c r="E29" s="3">
        <v>0</v>
      </c>
      <c r="F29" s="3">
        <v>7</v>
      </c>
      <c r="G29" s="146"/>
      <c r="H29" s="146"/>
    </row>
    <row r="30" spans="1:8" ht="15.75" customHeight="1" x14ac:dyDescent="0.2">
      <c r="A30" s="28" t="s">
        <v>10</v>
      </c>
      <c r="B30" s="24" t="s">
        <v>54</v>
      </c>
      <c r="C30" s="6"/>
      <c r="D30" s="3">
        <v>0</v>
      </c>
      <c r="E30" s="3">
        <v>0</v>
      </c>
      <c r="F30" s="3">
        <v>8</v>
      </c>
      <c r="G30" s="146">
        <f>+SUM(G31:G35)</f>
        <v>5000000</v>
      </c>
      <c r="H30" s="146"/>
    </row>
    <row r="31" spans="1:8" ht="15.75" customHeight="1" x14ac:dyDescent="0.2">
      <c r="A31" s="28" t="s">
        <v>30</v>
      </c>
      <c r="B31" s="26" t="s">
        <v>35</v>
      </c>
      <c r="C31" s="6"/>
      <c r="D31" s="3">
        <v>0</v>
      </c>
      <c r="E31" s="3">
        <v>0</v>
      </c>
      <c r="F31" s="3">
        <v>9</v>
      </c>
      <c r="G31" s="146"/>
      <c r="H31" s="146"/>
    </row>
    <row r="32" spans="1:8" ht="15.75" customHeight="1" x14ac:dyDescent="0.2">
      <c r="A32" s="28" t="s">
        <v>31</v>
      </c>
      <c r="B32" s="26" t="s">
        <v>22</v>
      </c>
      <c r="C32" s="6"/>
      <c r="D32" s="3">
        <v>0</v>
      </c>
      <c r="E32" s="3">
        <v>1</v>
      </c>
      <c r="F32" s="3">
        <v>0</v>
      </c>
      <c r="G32" s="146"/>
      <c r="H32" s="146"/>
    </row>
    <row r="33" spans="1:10" ht="15.75" customHeight="1" x14ac:dyDescent="0.2">
      <c r="A33" s="28" t="s">
        <v>32</v>
      </c>
      <c r="B33" s="26" t="s">
        <v>23</v>
      </c>
      <c r="C33" s="6"/>
      <c r="D33" s="3">
        <v>0</v>
      </c>
      <c r="E33" s="3">
        <v>1</v>
      </c>
      <c r="F33" s="3">
        <v>1</v>
      </c>
      <c r="G33" s="146">
        <v>5000000</v>
      </c>
      <c r="H33" s="146"/>
    </row>
    <row r="34" spans="1:10" ht="15.75" customHeight="1" x14ac:dyDescent="0.2">
      <c r="A34" s="28" t="s">
        <v>33</v>
      </c>
      <c r="B34" s="26" t="s">
        <v>27</v>
      </c>
      <c r="C34" s="6"/>
      <c r="D34" s="3">
        <v>0</v>
      </c>
      <c r="E34" s="3">
        <v>1</v>
      </c>
      <c r="F34" s="3">
        <v>2</v>
      </c>
      <c r="G34" s="146"/>
      <c r="H34" s="146"/>
    </row>
    <row r="35" spans="1:10" ht="15.75" customHeight="1" x14ac:dyDescent="0.2">
      <c r="A35" s="28" t="s">
        <v>34</v>
      </c>
      <c r="B35" s="26" t="s">
        <v>24</v>
      </c>
      <c r="C35" s="6"/>
      <c r="D35" s="3">
        <v>0</v>
      </c>
      <c r="E35" s="3">
        <v>1</v>
      </c>
      <c r="F35" s="3">
        <v>3</v>
      </c>
      <c r="G35" s="146"/>
      <c r="H35" s="146"/>
    </row>
    <row r="36" spans="1:10" ht="15.75" customHeight="1" x14ac:dyDescent="0.2">
      <c r="A36" s="28" t="s">
        <v>11</v>
      </c>
      <c r="B36" s="24" t="s">
        <v>77</v>
      </c>
      <c r="C36" s="4"/>
      <c r="D36" s="3">
        <v>0</v>
      </c>
      <c r="E36" s="3">
        <v>1</v>
      </c>
      <c r="F36" s="3">
        <v>4</v>
      </c>
      <c r="G36" s="146"/>
      <c r="H36" s="146"/>
    </row>
    <row r="37" spans="1:10" ht="15.75" customHeight="1" x14ac:dyDescent="0.2">
      <c r="A37" s="28" t="s">
        <v>12</v>
      </c>
      <c r="B37" s="24" t="s">
        <v>36</v>
      </c>
      <c r="C37" s="4"/>
      <c r="D37" s="3">
        <v>0</v>
      </c>
      <c r="E37" s="3">
        <v>1</v>
      </c>
      <c r="F37" s="3">
        <v>5</v>
      </c>
      <c r="G37" s="146"/>
      <c r="H37" s="146"/>
    </row>
    <row r="38" spans="1:10" ht="15.75" customHeight="1" x14ac:dyDescent="0.2">
      <c r="A38" s="28" t="s">
        <v>13</v>
      </c>
      <c r="B38" s="24" t="s">
        <v>14</v>
      </c>
      <c r="C38" s="4"/>
      <c r="D38" s="3">
        <v>0</v>
      </c>
      <c r="E38" s="3">
        <v>1</v>
      </c>
      <c r="F38" s="3">
        <v>6</v>
      </c>
      <c r="G38" s="146"/>
      <c r="H38" s="146"/>
    </row>
    <row r="39" spans="1:10" ht="15.75" customHeight="1" x14ac:dyDescent="0.2">
      <c r="A39" s="28" t="s">
        <v>15</v>
      </c>
      <c r="B39" s="24" t="s">
        <v>55</v>
      </c>
      <c r="C39" s="4"/>
      <c r="D39" s="3">
        <v>0</v>
      </c>
      <c r="E39" s="3">
        <v>1</v>
      </c>
      <c r="F39" s="3">
        <v>7</v>
      </c>
      <c r="G39" s="146">
        <f>+SUM(G40:G43)</f>
        <v>88259</v>
      </c>
      <c r="H39" s="146">
        <v>40227</v>
      </c>
    </row>
    <row r="40" spans="1:10" ht="15.75" customHeight="1" x14ac:dyDescent="0.2">
      <c r="A40" s="28" t="s">
        <v>37</v>
      </c>
      <c r="B40" s="26" t="s">
        <v>25</v>
      </c>
      <c r="C40" s="4"/>
      <c r="D40" s="3">
        <v>0</v>
      </c>
      <c r="E40" s="3">
        <v>1</v>
      </c>
      <c r="F40" s="3">
        <v>8</v>
      </c>
      <c r="G40" s="146">
        <v>78706</v>
      </c>
      <c r="H40" s="146">
        <v>40227</v>
      </c>
    </row>
    <row r="41" spans="1:10" ht="15.75" customHeight="1" x14ac:dyDescent="0.2">
      <c r="A41" s="28" t="s">
        <v>38</v>
      </c>
      <c r="B41" s="26" t="s">
        <v>26</v>
      </c>
      <c r="C41" s="4"/>
      <c r="D41" s="3">
        <v>0</v>
      </c>
      <c r="E41" s="3">
        <v>1</v>
      </c>
      <c r="F41" s="3">
        <v>9</v>
      </c>
      <c r="G41" s="146"/>
      <c r="H41" s="146"/>
    </row>
    <row r="42" spans="1:10" ht="15.75" customHeight="1" x14ac:dyDescent="0.2">
      <c r="A42" s="28" t="s">
        <v>39</v>
      </c>
      <c r="B42" s="26" t="s">
        <v>28</v>
      </c>
      <c r="C42" s="4"/>
      <c r="D42" s="3">
        <v>0</v>
      </c>
      <c r="E42" s="3">
        <v>2</v>
      </c>
      <c r="F42" s="3">
        <v>0</v>
      </c>
      <c r="G42" s="146"/>
      <c r="H42" s="146"/>
    </row>
    <row r="43" spans="1:10" ht="15.75" customHeight="1" x14ac:dyDescent="0.2">
      <c r="A43" s="28" t="s">
        <v>43</v>
      </c>
      <c r="B43" s="26" t="s">
        <v>29</v>
      </c>
      <c r="C43" s="4"/>
      <c r="D43" s="3">
        <v>0</v>
      </c>
      <c r="E43" s="3">
        <v>2</v>
      </c>
      <c r="F43" s="3">
        <v>1</v>
      </c>
      <c r="G43" s="146">
        <v>9553</v>
      </c>
      <c r="H43" s="146">
        <v>0</v>
      </c>
    </row>
    <row r="44" spans="1:10" ht="15.75" customHeight="1" x14ac:dyDescent="0.2">
      <c r="A44" s="33" t="s">
        <v>71</v>
      </c>
      <c r="B44" s="32" t="s">
        <v>40</v>
      </c>
      <c r="C44" s="4"/>
      <c r="D44" s="3">
        <v>0</v>
      </c>
      <c r="E44" s="3">
        <v>2</v>
      </c>
      <c r="F44" s="3">
        <v>2</v>
      </c>
      <c r="G44" s="172">
        <f>+G23+G24+G27+G30+G36+G37+G38+G39</f>
        <v>12448826</v>
      </c>
      <c r="H44" s="152">
        <v>12449984.189999999</v>
      </c>
    </row>
    <row r="45" spans="1:10" ht="15.75" customHeight="1" x14ac:dyDescent="0.2">
      <c r="A45" s="28"/>
      <c r="B45" s="4"/>
      <c r="C45" s="4"/>
      <c r="D45" s="174"/>
      <c r="E45" s="175"/>
      <c r="F45" s="176"/>
      <c r="G45" s="146"/>
      <c r="H45" s="146"/>
      <c r="J45" s="155"/>
    </row>
    <row r="46" spans="1:10" ht="15.75" customHeight="1" x14ac:dyDescent="0.2">
      <c r="A46" s="28"/>
      <c r="B46" s="25" t="s">
        <v>16</v>
      </c>
      <c r="C46" s="4"/>
      <c r="D46" s="174"/>
      <c r="E46" s="175"/>
      <c r="F46" s="176"/>
      <c r="G46" s="146"/>
      <c r="H46" s="146"/>
    </row>
    <row r="47" spans="1:10" ht="15.75" customHeight="1" x14ac:dyDescent="0.2">
      <c r="A47" s="28" t="s">
        <v>7</v>
      </c>
      <c r="B47" s="24" t="s">
        <v>92</v>
      </c>
      <c r="C47" s="5"/>
      <c r="D47" s="3">
        <v>0</v>
      </c>
      <c r="E47" s="3">
        <v>2</v>
      </c>
      <c r="F47" s="3">
        <v>3</v>
      </c>
      <c r="G47" s="146"/>
      <c r="H47" s="146"/>
    </row>
    <row r="48" spans="1:10" ht="15.75" customHeight="1" x14ac:dyDescent="0.2">
      <c r="A48" s="28" t="s">
        <v>8</v>
      </c>
      <c r="B48" s="34" t="s">
        <v>104</v>
      </c>
      <c r="C48" s="5"/>
      <c r="D48" s="3">
        <v>0</v>
      </c>
      <c r="E48" s="3">
        <v>2</v>
      </c>
      <c r="F48" s="3">
        <v>4</v>
      </c>
      <c r="G48" s="146">
        <f>+G49+G50</f>
        <v>0</v>
      </c>
      <c r="H48" s="146">
        <v>0</v>
      </c>
    </row>
    <row r="49" spans="1:10" ht="15.75" customHeight="1" x14ac:dyDescent="0.2">
      <c r="A49" s="28" t="s">
        <v>18</v>
      </c>
      <c r="B49" s="26" t="s">
        <v>42</v>
      </c>
      <c r="C49" s="5"/>
      <c r="D49" s="3">
        <v>0</v>
      </c>
      <c r="E49" s="3">
        <v>2</v>
      </c>
      <c r="F49" s="3">
        <v>5</v>
      </c>
      <c r="G49" s="146"/>
      <c r="H49" s="146"/>
    </row>
    <row r="50" spans="1:10" ht="15.75" customHeight="1" x14ac:dyDescent="0.2">
      <c r="A50" s="28" t="s">
        <v>17</v>
      </c>
      <c r="B50" s="26" t="s">
        <v>41</v>
      </c>
      <c r="C50" s="4"/>
      <c r="D50" s="3">
        <v>0</v>
      </c>
      <c r="E50" s="3">
        <v>2</v>
      </c>
      <c r="F50" s="3">
        <v>6</v>
      </c>
      <c r="G50" s="146"/>
      <c r="H50" s="146"/>
    </row>
    <row r="51" spans="1:10" ht="15.75" customHeight="1" x14ac:dyDescent="0.2">
      <c r="A51" s="28" t="s">
        <v>9</v>
      </c>
      <c r="B51" s="4" t="s">
        <v>44</v>
      </c>
      <c r="C51" s="4"/>
      <c r="D51" s="3">
        <v>0</v>
      </c>
      <c r="E51" s="3">
        <v>2</v>
      </c>
      <c r="F51" s="3">
        <v>7</v>
      </c>
      <c r="G51" s="146"/>
      <c r="H51" s="146"/>
    </row>
    <row r="52" spans="1:10" ht="15.75" customHeight="1" x14ac:dyDescent="0.2">
      <c r="A52" s="28" t="s">
        <v>10</v>
      </c>
      <c r="B52" s="24" t="s">
        <v>45</v>
      </c>
      <c r="C52" s="5"/>
      <c r="D52" s="3">
        <v>0</v>
      </c>
      <c r="E52" s="3">
        <v>2</v>
      </c>
      <c r="F52" s="3">
        <v>8</v>
      </c>
      <c r="G52" s="146"/>
      <c r="H52" s="146"/>
    </row>
    <row r="53" spans="1:10" ht="15.75" customHeight="1" x14ac:dyDescent="0.2">
      <c r="A53" s="28" t="s">
        <v>11</v>
      </c>
      <c r="B53" s="4" t="s">
        <v>46</v>
      </c>
      <c r="C53" s="4"/>
      <c r="D53" s="3">
        <v>0</v>
      </c>
      <c r="E53" s="3">
        <v>2</v>
      </c>
      <c r="F53" s="3">
        <v>9</v>
      </c>
      <c r="G53" s="146"/>
      <c r="H53" s="146"/>
    </row>
    <row r="54" spans="1:10" ht="15.75" customHeight="1" x14ac:dyDescent="0.2">
      <c r="A54" s="28" t="s">
        <v>12</v>
      </c>
      <c r="B54" s="34" t="s">
        <v>95</v>
      </c>
      <c r="C54" s="4"/>
      <c r="D54" s="3">
        <v>0</v>
      </c>
      <c r="E54" s="3">
        <v>3</v>
      </c>
      <c r="F54" s="3">
        <v>0</v>
      </c>
      <c r="G54" s="146">
        <f>+SUM(G55:G59)</f>
        <v>37090</v>
      </c>
      <c r="H54" s="146">
        <v>38082.020000000004</v>
      </c>
    </row>
    <row r="55" spans="1:10" ht="15.75" customHeight="1" x14ac:dyDescent="0.2">
      <c r="A55" s="28" t="s">
        <v>50</v>
      </c>
      <c r="B55" s="26" t="s">
        <v>47</v>
      </c>
      <c r="C55" s="4"/>
      <c r="D55" s="3">
        <v>0</v>
      </c>
      <c r="E55" s="3">
        <v>3</v>
      </c>
      <c r="F55" s="3">
        <v>1</v>
      </c>
      <c r="G55" s="146"/>
      <c r="H55" s="146"/>
    </row>
    <row r="56" spans="1:10" ht="15.75" customHeight="1" x14ac:dyDescent="0.2">
      <c r="A56" s="28" t="s">
        <v>51</v>
      </c>
      <c r="B56" s="26" t="s">
        <v>48</v>
      </c>
      <c r="C56" s="7"/>
      <c r="D56" s="3">
        <v>0</v>
      </c>
      <c r="E56" s="3">
        <v>3</v>
      </c>
      <c r="F56" s="3">
        <v>2</v>
      </c>
      <c r="G56" s="157"/>
      <c r="H56" s="148"/>
    </row>
    <row r="57" spans="1:10" ht="15.75" customHeight="1" x14ac:dyDescent="0.2">
      <c r="A57" s="28" t="s">
        <v>52</v>
      </c>
      <c r="B57" s="26" t="s">
        <v>78</v>
      </c>
      <c r="C57" s="7"/>
      <c r="D57" s="3">
        <v>0</v>
      </c>
      <c r="E57" s="3">
        <v>3</v>
      </c>
      <c r="F57" s="3">
        <v>3</v>
      </c>
      <c r="G57" s="148">
        <v>2817</v>
      </c>
      <c r="H57" s="148">
        <v>1867.27</v>
      </c>
    </row>
    <row r="58" spans="1:10" ht="15.75" customHeight="1" x14ac:dyDescent="0.2">
      <c r="A58" s="28" t="s">
        <v>53</v>
      </c>
      <c r="B58" s="26" t="s">
        <v>28</v>
      </c>
      <c r="C58" s="5"/>
      <c r="D58" s="3">
        <v>0</v>
      </c>
      <c r="E58" s="3">
        <v>3</v>
      </c>
      <c r="F58" s="3">
        <v>4</v>
      </c>
      <c r="G58" s="146">
        <v>17871</v>
      </c>
      <c r="H58" s="146">
        <v>17883.3</v>
      </c>
    </row>
    <row r="59" spans="1:10" ht="15.75" customHeight="1" x14ac:dyDescent="0.2">
      <c r="A59" s="28" t="s">
        <v>79</v>
      </c>
      <c r="B59" s="26" t="s">
        <v>49</v>
      </c>
      <c r="C59" s="5"/>
      <c r="D59" s="3">
        <v>0</v>
      </c>
      <c r="E59" s="3">
        <v>3</v>
      </c>
      <c r="F59" s="31">
        <v>5</v>
      </c>
      <c r="G59" s="146">
        <v>16402</v>
      </c>
      <c r="H59" s="146">
        <v>18331.45</v>
      </c>
    </row>
    <row r="60" spans="1:10" ht="15.75" customHeight="1" x14ac:dyDescent="0.2">
      <c r="A60" s="33" t="s">
        <v>70</v>
      </c>
      <c r="B60" s="5" t="s">
        <v>96</v>
      </c>
      <c r="C60" s="5"/>
      <c r="D60" s="3">
        <v>0</v>
      </c>
      <c r="E60" s="3">
        <v>3</v>
      </c>
      <c r="F60" s="3">
        <v>6</v>
      </c>
      <c r="G60" s="152">
        <f>+G47+G48+G51+G52+G53+G54</f>
        <v>37090</v>
      </c>
      <c r="H60" s="152">
        <v>38082.020000000004</v>
      </c>
      <c r="I60" s="155"/>
      <c r="J60" s="155"/>
    </row>
    <row r="61" spans="1:10" ht="15.75" customHeight="1" x14ac:dyDescent="0.2">
      <c r="A61" s="28"/>
      <c r="B61" s="5"/>
      <c r="C61" s="5"/>
      <c r="D61" s="174"/>
      <c r="E61" s="175"/>
      <c r="F61" s="176"/>
      <c r="G61" s="146"/>
      <c r="H61" s="146"/>
    </row>
    <row r="62" spans="1:10" ht="15.75" customHeight="1" x14ac:dyDescent="0.2">
      <c r="A62" s="28"/>
      <c r="B62" s="35" t="s">
        <v>56</v>
      </c>
      <c r="C62" s="4"/>
      <c r="D62" s="174"/>
      <c r="E62" s="175"/>
      <c r="F62" s="176"/>
      <c r="G62" s="146"/>
      <c r="H62" s="146"/>
      <c r="J62" s="155"/>
    </row>
    <row r="63" spans="1:10" ht="15.75" customHeight="1" x14ac:dyDescent="0.2">
      <c r="A63" s="28" t="s">
        <v>7</v>
      </c>
      <c r="B63" s="24" t="s">
        <v>97</v>
      </c>
      <c r="C63" s="4"/>
      <c r="D63" s="3">
        <v>0</v>
      </c>
      <c r="E63" s="3">
        <v>3</v>
      </c>
      <c r="F63" s="3">
        <v>7</v>
      </c>
      <c r="G63" s="146">
        <f>+G64+G65</f>
        <v>53657688</v>
      </c>
      <c r="H63" s="146">
        <v>53657688</v>
      </c>
    </row>
    <row r="64" spans="1:10" ht="15.75" customHeight="1" x14ac:dyDescent="0.2">
      <c r="A64" s="28" t="s">
        <v>59</v>
      </c>
      <c r="B64" s="26" t="s">
        <v>57</v>
      </c>
      <c r="C64" s="4"/>
      <c r="D64" s="3">
        <v>0</v>
      </c>
      <c r="E64" s="3">
        <v>3</v>
      </c>
      <c r="F64" s="3">
        <v>8</v>
      </c>
      <c r="G64" s="146">
        <v>53657688</v>
      </c>
      <c r="H64" s="146">
        <v>53657688</v>
      </c>
    </row>
    <row r="65" spans="1:16" ht="15.75" customHeight="1" x14ac:dyDescent="0.2">
      <c r="A65" s="28" t="s">
        <v>60</v>
      </c>
      <c r="B65" s="26" t="s">
        <v>84</v>
      </c>
      <c r="C65" s="4"/>
      <c r="D65" s="3">
        <v>0</v>
      </c>
      <c r="E65" s="3">
        <v>3</v>
      </c>
      <c r="F65" s="3">
        <v>9</v>
      </c>
      <c r="G65" s="146"/>
      <c r="H65" s="146"/>
      <c r="K65" s="155"/>
    </row>
    <row r="66" spans="1:16" ht="15.75" customHeight="1" x14ac:dyDescent="0.2">
      <c r="A66" s="45" t="s">
        <v>8</v>
      </c>
      <c r="B66" s="24" t="s">
        <v>61</v>
      </c>
      <c r="C66" s="5"/>
      <c r="D66" s="3">
        <v>0</v>
      </c>
      <c r="E66" s="3">
        <v>4</v>
      </c>
      <c r="F66" s="3">
        <v>0</v>
      </c>
      <c r="G66" s="146"/>
      <c r="H66" s="146"/>
    </row>
    <row r="67" spans="1:16" ht="15.75" customHeight="1" x14ac:dyDescent="0.2">
      <c r="A67" s="19" t="s">
        <v>9</v>
      </c>
      <c r="B67" s="24" t="s">
        <v>98</v>
      </c>
      <c r="C67" s="5"/>
      <c r="D67" s="3">
        <v>0</v>
      </c>
      <c r="E67" s="3">
        <v>4</v>
      </c>
      <c r="F67" s="3">
        <v>1</v>
      </c>
      <c r="G67" s="146">
        <f>+G68+G69</f>
        <v>3796770</v>
      </c>
      <c r="H67" s="146">
        <v>3796770</v>
      </c>
    </row>
    <row r="68" spans="1:16" x14ac:dyDescent="0.2">
      <c r="A68" s="19" t="s">
        <v>20</v>
      </c>
      <c r="B68" s="26" t="s">
        <v>62</v>
      </c>
      <c r="C68" s="5"/>
      <c r="D68" s="3">
        <v>0</v>
      </c>
      <c r="E68" s="3">
        <v>4</v>
      </c>
      <c r="F68" s="3">
        <v>2</v>
      </c>
      <c r="G68" s="146">
        <v>1977136</v>
      </c>
      <c r="H68" s="146">
        <v>1977136</v>
      </c>
    </row>
    <row r="69" spans="1:16" ht="15.75" customHeight="1" x14ac:dyDescent="0.2">
      <c r="A69" s="19" t="s">
        <v>21</v>
      </c>
      <c r="B69" s="26" t="s">
        <v>0</v>
      </c>
      <c r="C69" s="5"/>
      <c r="D69" s="3">
        <v>0</v>
      </c>
      <c r="E69" s="3">
        <v>4</v>
      </c>
      <c r="F69" s="3">
        <v>3</v>
      </c>
      <c r="G69" s="146">
        <v>1819634</v>
      </c>
      <c r="H69" s="146">
        <v>1819634</v>
      </c>
      <c r="K69" s="155"/>
    </row>
    <row r="70" spans="1:16" ht="15.75" customHeight="1" x14ac:dyDescent="0.2">
      <c r="A70" s="19" t="s">
        <v>10</v>
      </c>
      <c r="B70" s="24" t="s">
        <v>103</v>
      </c>
      <c r="C70" s="5"/>
      <c r="D70" s="3">
        <v>0</v>
      </c>
      <c r="E70" s="3">
        <v>4</v>
      </c>
      <c r="F70" s="3">
        <v>4</v>
      </c>
      <c r="G70" s="146">
        <f>+G71+G72+G73</f>
        <v>0</v>
      </c>
      <c r="H70" s="146">
        <v>0</v>
      </c>
    </row>
    <row r="71" spans="1:16" ht="12.75" customHeight="1" x14ac:dyDescent="0.2">
      <c r="A71" s="19" t="s">
        <v>30</v>
      </c>
      <c r="B71" s="26" t="s">
        <v>94</v>
      </c>
      <c r="C71" s="5"/>
      <c r="D71" s="3">
        <v>0</v>
      </c>
      <c r="E71" s="3">
        <v>4</v>
      </c>
      <c r="F71" s="3">
        <v>5</v>
      </c>
      <c r="G71" s="146"/>
      <c r="H71" s="146"/>
    </row>
    <row r="72" spans="1:16" ht="15.75" customHeight="1" x14ac:dyDescent="0.2">
      <c r="A72" s="19" t="s">
        <v>31</v>
      </c>
      <c r="B72" s="26" t="s">
        <v>87</v>
      </c>
      <c r="C72" s="4"/>
      <c r="D72" s="3">
        <v>0</v>
      </c>
      <c r="E72" s="3">
        <v>4</v>
      </c>
      <c r="F72" s="3">
        <v>6</v>
      </c>
      <c r="G72" s="146"/>
      <c r="H72" s="146"/>
      <c r="O72" s="1" t="s">
        <v>283</v>
      </c>
    </row>
    <row r="73" spans="1:16" ht="15.75" customHeight="1" x14ac:dyDescent="0.2">
      <c r="A73" s="19" t="s">
        <v>32</v>
      </c>
      <c r="B73" s="26" t="s">
        <v>88</v>
      </c>
      <c r="C73" s="4"/>
      <c r="D73" s="3">
        <v>0</v>
      </c>
      <c r="E73" s="3">
        <v>4</v>
      </c>
      <c r="F73" s="3">
        <v>7</v>
      </c>
      <c r="G73" s="146"/>
      <c r="H73" s="146"/>
    </row>
    <row r="74" spans="1:16" ht="15.75" customHeight="1" x14ac:dyDescent="0.2">
      <c r="A74" s="19" t="s">
        <v>11</v>
      </c>
      <c r="B74" s="24" t="s">
        <v>99</v>
      </c>
      <c r="C74" s="5"/>
      <c r="D74" s="3">
        <v>0</v>
      </c>
      <c r="E74" s="3">
        <v>4</v>
      </c>
      <c r="F74" s="3">
        <v>8</v>
      </c>
      <c r="G74" s="146">
        <f>+G75+G76</f>
        <v>749984</v>
      </c>
      <c r="H74" s="146">
        <v>749984</v>
      </c>
    </row>
    <row r="75" spans="1:16" ht="15.75" customHeight="1" x14ac:dyDescent="0.2">
      <c r="A75" s="19" t="s">
        <v>63</v>
      </c>
      <c r="B75" s="26" t="s">
        <v>64</v>
      </c>
      <c r="C75" s="4"/>
      <c r="D75" s="3">
        <v>0</v>
      </c>
      <c r="E75" s="3">
        <v>4</v>
      </c>
      <c r="F75" s="3">
        <v>9</v>
      </c>
      <c r="G75" s="146">
        <v>749984</v>
      </c>
      <c r="H75" s="146">
        <v>749984</v>
      </c>
    </row>
    <row r="76" spans="1:16" ht="15.75" customHeight="1" x14ac:dyDescent="0.2">
      <c r="A76" s="19" t="s">
        <v>65</v>
      </c>
      <c r="B76" s="26" t="s">
        <v>66</v>
      </c>
      <c r="C76" s="4"/>
      <c r="D76" s="3">
        <v>0</v>
      </c>
      <c r="E76" s="3">
        <v>5</v>
      </c>
      <c r="F76" s="3">
        <v>0</v>
      </c>
      <c r="G76" s="146">
        <f>+'prilog 2'!G67</f>
        <v>0</v>
      </c>
      <c r="H76" s="146">
        <v>0</v>
      </c>
    </row>
    <row r="77" spans="1:16" ht="15.75" customHeight="1" x14ac:dyDescent="0.2">
      <c r="A77" s="19" t="s">
        <v>12</v>
      </c>
      <c r="B77" s="24" t="s">
        <v>100</v>
      </c>
      <c r="C77" s="4"/>
      <c r="D77" s="3">
        <v>0</v>
      </c>
      <c r="E77" s="3">
        <v>5</v>
      </c>
      <c r="F77" s="3">
        <v>1</v>
      </c>
      <c r="G77" s="146">
        <f>+G78+G79</f>
        <v>45792706</v>
      </c>
      <c r="H77" s="146">
        <v>45792540.310000002</v>
      </c>
    </row>
    <row r="78" spans="1:16" ht="15.75" customHeight="1" x14ac:dyDescent="0.2">
      <c r="A78" s="19" t="s">
        <v>50</v>
      </c>
      <c r="B78" s="26" t="s">
        <v>67</v>
      </c>
      <c r="C78" s="5"/>
      <c r="D78" s="3">
        <v>0</v>
      </c>
      <c r="E78" s="3">
        <v>5</v>
      </c>
      <c r="F78" s="3">
        <v>2</v>
      </c>
      <c r="G78" s="146">
        <v>45792540</v>
      </c>
      <c r="H78" s="146">
        <v>45383868.140000001</v>
      </c>
      <c r="J78" s="155"/>
    </row>
    <row r="79" spans="1:16" ht="15.75" customHeight="1" x14ac:dyDescent="0.2">
      <c r="A79" s="19" t="s">
        <v>51</v>
      </c>
      <c r="B79" s="26" t="s">
        <v>68</v>
      </c>
      <c r="C79" s="6"/>
      <c r="D79" s="3">
        <v>0</v>
      </c>
      <c r="E79" s="3">
        <v>5</v>
      </c>
      <c r="F79" s="3">
        <v>3</v>
      </c>
      <c r="G79" s="146">
        <f>+'prilog 2'!G68</f>
        <v>166</v>
      </c>
      <c r="H79" s="146">
        <v>408672.1700000001</v>
      </c>
    </row>
    <row r="80" spans="1:16" ht="15.75" customHeight="1" x14ac:dyDescent="0.2">
      <c r="A80" s="33" t="s">
        <v>69</v>
      </c>
      <c r="B80" s="36" t="s">
        <v>101</v>
      </c>
      <c r="C80" s="6"/>
      <c r="D80" s="3">
        <v>0</v>
      </c>
      <c r="E80" s="3">
        <v>5</v>
      </c>
      <c r="F80" s="3">
        <v>4</v>
      </c>
      <c r="G80" s="172">
        <f>+G63+G66+G67+G70+G74-G77</f>
        <v>12411736</v>
      </c>
      <c r="H80" s="172">
        <v>12411901.689999998</v>
      </c>
      <c r="I80" s="158"/>
      <c r="J80" s="156"/>
      <c r="K80" s="156"/>
      <c r="P80" s="155"/>
    </row>
    <row r="81" spans="1:24" ht="15.75" customHeight="1" x14ac:dyDescent="0.2">
      <c r="A81" s="28"/>
      <c r="B81" s="4"/>
      <c r="C81" s="4"/>
      <c r="D81" s="3"/>
      <c r="E81" s="3"/>
      <c r="F81" s="3"/>
      <c r="G81" s="146"/>
      <c r="H81" s="146"/>
    </row>
    <row r="82" spans="1:24" ht="15.75" customHeight="1" x14ac:dyDescent="0.2">
      <c r="A82" s="33" t="s">
        <v>58</v>
      </c>
      <c r="B82" s="5" t="s">
        <v>83</v>
      </c>
      <c r="C82" s="5"/>
      <c r="D82" s="3">
        <v>0</v>
      </c>
      <c r="E82" s="3">
        <v>5</v>
      </c>
      <c r="F82" s="3">
        <v>5</v>
      </c>
      <c r="G82" s="172">
        <v>2235737</v>
      </c>
      <c r="H82" s="172">
        <v>2235737</v>
      </c>
      <c r="J82" s="155"/>
    </row>
    <row r="83" spans="1:24" ht="15.75" customHeight="1" x14ac:dyDescent="0.2">
      <c r="A83" s="28"/>
      <c r="B83" s="5"/>
      <c r="C83" s="5"/>
      <c r="D83" s="3"/>
      <c r="E83" s="3"/>
      <c r="F83" s="3"/>
      <c r="G83" s="146"/>
      <c r="H83" s="146"/>
    </row>
    <row r="84" spans="1:24" ht="15.75" customHeight="1" x14ac:dyDescent="0.2">
      <c r="A84" s="33" t="s">
        <v>72</v>
      </c>
      <c r="B84" s="5" t="s">
        <v>102</v>
      </c>
      <c r="C84" s="5"/>
      <c r="D84" s="3">
        <v>0</v>
      </c>
      <c r="E84" s="3">
        <v>5</v>
      </c>
      <c r="F84" s="3">
        <v>6</v>
      </c>
      <c r="G84" s="173">
        <f>+G80/G82</f>
        <v>5.5515188056555846</v>
      </c>
      <c r="H84" s="173">
        <v>5.5515929154457782</v>
      </c>
    </row>
    <row r="85" spans="1:24" ht="15.75" customHeight="1" x14ac:dyDescent="0.2">
      <c r="A85" s="33"/>
      <c r="B85" s="5"/>
      <c r="C85" s="5"/>
      <c r="D85" s="3"/>
      <c r="E85" s="3"/>
      <c r="F85" s="3"/>
      <c r="G85" s="146"/>
      <c r="H85" s="146"/>
    </row>
    <row r="86" spans="1:24" ht="15.75" customHeight="1" x14ac:dyDescent="0.2">
      <c r="A86" s="33" t="s">
        <v>73</v>
      </c>
      <c r="B86" s="5" t="s">
        <v>82</v>
      </c>
      <c r="C86" s="5"/>
      <c r="D86" s="3">
        <v>0</v>
      </c>
      <c r="E86" s="3">
        <v>5</v>
      </c>
      <c r="F86" s="3">
        <v>7</v>
      </c>
      <c r="G86" s="146"/>
      <c r="H86" s="146"/>
    </row>
    <row r="87" spans="1:24" ht="15.75" customHeight="1" x14ac:dyDescent="0.2">
      <c r="A87" s="44" t="s">
        <v>7</v>
      </c>
      <c r="B87" s="24" t="s">
        <v>80</v>
      </c>
      <c r="C87" s="5"/>
      <c r="D87" s="3">
        <v>0</v>
      </c>
      <c r="E87" s="3">
        <v>5</v>
      </c>
      <c r="F87" s="3">
        <v>8</v>
      </c>
      <c r="G87" s="146">
        <v>502991.7</v>
      </c>
      <c r="H87" s="146">
        <v>502991.7</v>
      </c>
    </row>
    <row r="88" spans="1:24" ht="15.75" customHeight="1" x14ac:dyDescent="0.2">
      <c r="A88" s="44" t="s">
        <v>8</v>
      </c>
      <c r="B88" s="24" t="s">
        <v>81</v>
      </c>
      <c r="C88" s="5"/>
      <c r="D88" s="3">
        <v>0</v>
      </c>
      <c r="E88" s="3">
        <v>5</v>
      </c>
      <c r="F88" s="3">
        <v>9</v>
      </c>
      <c r="G88" s="146">
        <v>502991.7</v>
      </c>
      <c r="H88" s="146">
        <v>502991.7</v>
      </c>
    </row>
    <row r="90" spans="1:24" customFormat="1" ht="38.25" customHeight="1" x14ac:dyDescent="0.2">
      <c r="A90" s="154"/>
      <c r="B90" s="12" t="s">
        <v>290</v>
      </c>
      <c r="C90" s="12"/>
      <c r="D90" s="37"/>
      <c r="E90" s="38"/>
      <c r="F90" s="38"/>
      <c r="G90" s="37" t="s">
        <v>74</v>
      </c>
      <c r="H90" s="42" t="s">
        <v>75</v>
      </c>
      <c r="I90" s="12"/>
      <c r="J90" s="12"/>
      <c r="K90" s="40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customFormat="1" ht="12.75" customHeight="1" x14ac:dyDescent="0.2">
      <c r="A91" s="154"/>
      <c r="B91" s="12" t="s">
        <v>289</v>
      </c>
      <c r="C91" s="12"/>
      <c r="D91" s="12"/>
      <c r="E91" s="12"/>
      <c r="F91" s="12"/>
      <c r="G91" s="39"/>
      <c r="H91" s="1"/>
      <c r="I91" s="12"/>
      <c r="J91" s="12"/>
      <c r="K91" s="40"/>
      <c r="L91" s="12"/>
      <c r="M91" s="12" t="s">
        <v>284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">
      <c r="H92" s="41"/>
    </row>
    <row r="100" spans="7:7" x14ac:dyDescent="0.2">
      <c r="G100" s="155"/>
    </row>
  </sheetData>
  <mergeCells count="10">
    <mergeCell ref="D61:F61"/>
    <mergeCell ref="D62:F62"/>
    <mergeCell ref="A15:H15"/>
    <mergeCell ref="A16:H16"/>
    <mergeCell ref="A17:H17"/>
    <mergeCell ref="D21:F21"/>
    <mergeCell ref="D20:F20"/>
    <mergeCell ref="D22:F22"/>
    <mergeCell ref="D45:F45"/>
    <mergeCell ref="D46:F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9" fitToWidth="0" orientation="portrait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opLeftCell="A60" workbookViewId="0">
      <selection activeCell="G87" sqref="G87"/>
    </sheetView>
  </sheetViews>
  <sheetFormatPr defaultColWidth="8.85546875" defaultRowHeight="12.75" x14ac:dyDescent="0.2"/>
  <cols>
    <col min="1" max="1" width="8" style="82" customWidth="1"/>
    <col min="2" max="2" width="82" style="82" bestFit="1" customWidth="1"/>
    <col min="3" max="3" width="9.7109375" style="1" customWidth="1"/>
    <col min="4" max="6" width="3.5703125" style="1" customWidth="1"/>
    <col min="7" max="7" width="15.5703125" style="164" customWidth="1"/>
    <col min="8" max="8" width="15.5703125" style="1" customWidth="1"/>
    <col min="9" max="10" width="8.85546875" style="1"/>
    <col min="11" max="11" width="12.28515625" style="1" bestFit="1" customWidth="1"/>
    <col min="12" max="16384" width="8.85546875" style="1"/>
  </cols>
  <sheetData>
    <row r="1" spans="1:8" x14ac:dyDescent="0.2">
      <c r="A1" s="46" t="str">
        <f>+'prilog 1'!A1</f>
        <v xml:space="preserve">ZIF FORTUNA FOND dd </v>
      </c>
      <c r="B1" s="47"/>
      <c r="C1" s="64"/>
      <c r="D1" s="64"/>
      <c r="E1" s="74"/>
      <c r="F1" s="74"/>
      <c r="G1" s="58"/>
      <c r="H1" s="57" t="str">
        <f>+'prilog 1'!H1</f>
        <v>4263012890007</v>
      </c>
    </row>
    <row r="2" spans="1:8" x14ac:dyDescent="0.2">
      <c r="A2" s="63" t="s">
        <v>116</v>
      </c>
      <c r="B2" s="63"/>
      <c r="C2" s="63"/>
      <c r="D2" s="63"/>
      <c r="E2" s="49"/>
      <c r="F2" s="49"/>
      <c r="G2" s="49"/>
      <c r="H2" s="50" t="s">
        <v>105</v>
      </c>
    </row>
    <row r="3" spans="1:8" x14ac:dyDescent="0.2">
      <c r="A3" s="51" t="str">
        <f>+'prilog 1'!A3</f>
        <v>Sarajevo - Stari Grad, Dženetića čikma 8</v>
      </c>
      <c r="B3" s="52"/>
      <c r="C3" s="72"/>
      <c r="D3" s="72"/>
      <c r="E3" s="75"/>
      <c r="F3" s="75"/>
      <c r="G3" s="69"/>
      <c r="H3" s="144" t="str">
        <f>+'prilog 1'!H3</f>
        <v>64.30</v>
      </c>
    </row>
    <row r="4" spans="1:8" x14ac:dyDescent="0.2">
      <c r="A4" s="63" t="s">
        <v>196</v>
      </c>
      <c r="B4" s="63"/>
      <c r="C4" s="63"/>
      <c r="D4" s="63"/>
      <c r="E4" s="49"/>
      <c r="F4" s="49"/>
      <c r="G4" s="49"/>
      <c r="H4" s="50" t="s">
        <v>106</v>
      </c>
    </row>
    <row r="5" spans="1:8" x14ac:dyDescent="0.2">
      <c r="A5" s="55" t="str">
        <f>+'prilog 1'!A5</f>
        <v>DUF LILIUM ASSET MANAGMENT doo Sarajevo</v>
      </c>
      <c r="B5" s="56"/>
      <c r="C5" s="76"/>
      <c r="D5" s="76"/>
      <c r="E5" s="77"/>
      <c r="F5" s="77"/>
      <c r="G5" s="67"/>
      <c r="H5" s="62"/>
    </row>
    <row r="6" spans="1:8" x14ac:dyDescent="0.2">
      <c r="A6" s="63" t="s">
        <v>107</v>
      </c>
      <c r="B6" s="63"/>
      <c r="C6" s="63"/>
      <c r="D6" s="63"/>
      <c r="E6" s="49"/>
      <c r="F6" s="49"/>
      <c r="G6" s="49"/>
      <c r="H6" s="50" t="s">
        <v>108</v>
      </c>
    </row>
    <row r="7" spans="1:8" x14ac:dyDescent="0.2">
      <c r="A7" s="51" t="str">
        <f>+'prilog 1'!A7</f>
        <v>65-01-0233-08  - 4201337670008</v>
      </c>
      <c r="B7" s="51"/>
      <c r="C7" s="68"/>
      <c r="D7" s="68"/>
      <c r="E7" s="78"/>
      <c r="F7" s="75"/>
      <c r="G7" s="69"/>
      <c r="H7" s="62">
        <f>+'prilog 1'!H7</f>
        <v>109</v>
      </c>
    </row>
    <row r="8" spans="1:8" x14ac:dyDescent="0.2">
      <c r="A8" s="63" t="s">
        <v>109</v>
      </c>
      <c r="B8" s="63"/>
      <c r="C8" s="63"/>
      <c r="D8" s="63"/>
      <c r="E8" s="49"/>
      <c r="F8" s="49"/>
      <c r="G8" s="49"/>
      <c r="H8" s="50" t="s">
        <v>110</v>
      </c>
    </row>
    <row r="9" spans="1:8" x14ac:dyDescent="0.2">
      <c r="A9" s="59" t="str">
        <f>+'prilog 1'!A9</f>
        <v>ZJP-031-03</v>
      </c>
      <c r="B9" s="59"/>
      <c r="C9" s="60"/>
      <c r="D9" s="60"/>
      <c r="E9" s="79"/>
      <c r="F9" s="79"/>
      <c r="G9" s="70"/>
      <c r="H9" s="145" t="str">
        <f>+'prilog 1'!H9</f>
        <v>ASA Banka d.d. Sarajevo</v>
      </c>
    </row>
    <row r="10" spans="1:8" x14ac:dyDescent="0.2">
      <c r="A10" s="63" t="s">
        <v>111</v>
      </c>
      <c r="B10" s="63"/>
      <c r="C10" s="63"/>
      <c r="D10" s="63"/>
      <c r="E10" s="50"/>
      <c r="F10" s="50"/>
      <c r="G10" s="50"/>
      <c r="H10" s="50" t="s">
        <v>112</v>
      </c>
    </row>
    <row r="11" spans="1:8" x14ac:dyDescent="0.2">
      <c r="A11" s="61" t="str">
        <f>+'prilog 1'!A11</f>
        <v>-</v>
      </c>
      <c r="B11" s="61"/>
      <c r="C11" s="80"/>
      <c r="D11" s="80"/>
      <c r="E11" s="75"/>
      <c r="F11" s="75"/>
      <c r="G11" s="69"/>
      <c r="H11" s="144" t="str">
        <f>+'prilog 1'!H11</f>
        <v>1341051150000887</v>
      </c>
    </row>
    <row r="12" spans="1:8" x14ac:dyDescent="0.2">
      <c r="A12" s="63" t="s">
        <v>113</v>
      </c>
      <c r="B12" s="63"/>
      <c r="C12" s="63"/>
      <c r="D12" s="63"/>
      <c r="E12" s="50"/>
      <c r="F12" s="50"/>
      <c r="G12" s="50"/>
      <c r="H12" s="50" t="s">
        <v>114</v>
      </c>
    </row>
    <row r="15" spans="1:8" x14ac:dyDescent="0.2">
      <c r="A15" s="177" t="s">
        <v>117</v>
      </c>
      <c r="B15" s="177"/>
      <c r="C15" s="177"/>
      <c r="D15" s="177"/>
      <c r="E15" s="177"/>
      <c r="F15" s="177"/>
      <c r="G15" s="177"/>
      <c r="H15" s="177"/>
    </row>
    <row r="16" spans="1:8" x14ac:dyDescent="0.2">
      <c r="A16" s="196" t="s">
        <v>287</v>
      </c>
      <c r="B16" s="196"/>
      <c r="C16" s="196"/>
      <c r="D16" s="196"/>
      <c r="E16" s="196"/>
      <c r="F16" s="196"/>
      <c r="G16" s="196"/>
      <c r="H16" s="196"/>
    </row>
    <row r="17" spans="1:8" x14ac:dyDescent="0.2">
      <c r="A17" s="179" t="s">
        <v>291</v>
      </c>
      <c r="B17" s="179"/>
      <c r="C17" s="179"/>
      <c r="D17" s="179"/>
      <c r="E17" s="179"/>
      <c r="F17" s="179"/>
      <c r="G17" s="179"/>
      <c r="H17" s="179"/>
    </row>
    <row r="18" spans="1:8" x14ac:dyDescent="0.2">
      <c r="B18" s="83"/>
      <c r="C18" s="73"/>
      <c r="D18" s="73"/>
      <c r="E18" s="73"/>
      <c r="F18" s="73"/>
      <c r="G18" s="161"/>
      <c r="H18" s="84" t="s">
        <v>76</v>
      </c>
    </row>
    <row r="19" spans="1:8" ht="38.25" x14ac:dyDescent="0.2">
      <c r="A19" s="85" t="s">
        <v>1</v>
      </c>
      <c r="B19" s="86" t="s">
        <v>2</v>
      </c>
      <c r="C19" s="16" t="s">
        <v>89</v>
      </c>
      <c r="D19" s="193" t="s">
        <v>3</v>
      </c>
      <c r="E19" s="194"/>
      <c r="F19" s="195"/>
      <c r="G19" s="162" t="s">
        <v>285</v>
      </c>
      <c r="H19" s="18" t="s">
        <v>286</v>
      </c>
    </row>
    <row r="20" spans="1:8" x14ac:dyDescent="0.2">
      <c r="A20" s="87">
        <v>1</v>
      </c>
      <c r="B20" s="88">
        <v>2</v>
      </c>
      <c r="C20" s="21">
        <v>3</v>
      </c>
      <c r="D20" s="190">
        <v>4</v>
      </c>
      <c r="E20" s="191"/>
      <c r="F20" s="192"/>
      <c r="G20" s="163">
        <v>5</v>
      </c>
      <c r="H20" s="23">
        <v>6</v>
      </c>
    </row>
    <row r="21" spans="1:8" x14ac:dyDescent="0.2">
      <c r="A21" s="87"/>
      <c r="B21" s="89" t="s">
        <v>118</v>
      </c>
      <c r="C21" s="21"/>
      <c r="D21" s="197"/>
      <c r="E21" s="198"/>
      <c r="F21" s="199"/>
      <c r="G21" s="163"/>
      <c r="H21" s="23"/>
    </row>
    <row r="22" spans="1:8" x14ac:dyDescent="0.2">
      <c r="A22" s="33" t="s">
        <v>71</v>
      </c>
      <c r="B22" s="90" t="s">
        <v>119</v>
      </c>
      <c r="C22" s="5"/>
      <c r="D22" s="3">
        <v>2</v>
      </c>
      <c r="E22" s="3">
        <v>0</v>
      </c>
      <c r="F22" s="3">
        <v>1</v>
      </c>
      <c r="G22" s="146">
        <f>+G23+G27+G28+G33+G37+G38</f>
        <v>382902</v>
      </c>
      <c r="H22" s="146">
        <v>189803.84000000003</v>
      </c>
    </row>
    <row r="23" spans="1:8" x14ac:dyDescent="0.2">
      <c r="A23" s="28" t="s">
        <v>7</v>
      </c>
      <c r="B23" s="91" t="s">
        <v>120</v>
      </c>
      <c r="C23" s="5"/>
      <c r="D23" s="3">
        <v>2</v>
      </c>
      <c r="E23" s="3">
        <v>0</v>
      </c>
      <c r="F23" s="3">
        <v>2</v>
      </c>
      <c r="G23" s="146">
        <f>+G24+G25+G26</f>
        <v>16556</v>
      </c>
      <c r="H23" s="149">
        <v>578.91999999999996</v>
      </c>
    </row>
    <row r="24" spans="1:8" ht="15.75" customHeight="1" x14ac:dyDescent="0.2">
      <c r="A24" s="28" t="s">
        <v>59</v>
      </c>
      <c r="B24" s="91" t="s">
        <v>121</v>
      </c>
      <c r="C24" s="5"/>
      <c r="D24" s="3">
        <v>2</v>
      </c>
      <c r="E24" s="3">
        <v>0</v>
      </c>
      <c r="F24" s="3">
        <v>3</v>
      </c>
      <c r="G24" s="146">
        <v>16556</v>
      </c>
      <c r="H24" s="149">
        <v>578.91999999999996</v>
      </c>
    </row>
    <row r="25" spans="1:8" ht="15.75" customHeight="1" x14ac:dyDescent="0.2">
      <c r="A25" s="28" t="s">
        <v>60</v>
      </c>
      <c r="B25" s="91" t="s">
        <v>122</v>
      </c>
      <c r="C25" s="5"/>
      <c r="D25" s="3">
        <v>2</v>
      </c>
      <c r="E25" s="3">
        <v>0</v>
      </c>
      <c r="F25" s="3">
        <v>4</v>
      </c>
      <c r="G25" s="146"/>
      <c r="H25" s="149"/>
    </row>
    <row r="26" spans="1:8" x14ac:dyDescent="0.2">
      <c r="A26" s="28" t="s">
        <v>123</v>
      </c>
      <c r="B26" s="91" t="s">
        <v>124</v>
      </c>
      <c r="C26" s="5"/>
      <c r="D26" s="3">
        <v>2</v>
      </c>
      <c r="E26" s="3">
        <v>0</v>
      </c>
      <c r="F26" s="3">
        <v>5</v>
      </c>
      <c r="G26" s="146"/>
      <c r="H26" s="149"/>
    </row>
    <row r="27" spans="1:8" x14ac:dyDescent="0.2">
      <c r="A27" s="28" t="s">
        <v>8</v>
      </c>
      <c r="B27" s="91" t="s">
        <v>125</v>
      </c>
      <c r="C27" s="5"/>
      <c r="D27" s="3">
        <v>2</v>
      </c>
      <c r="E27" s="3">
        <v>0</v>
      </c>
      <c r="F27" s="3">
        <v>6</v>
      </c>
      <c r="G27" s="146">
        <v>79540</v>
      </c>
      <c r="H27" s="149">
        <v>189095.94</v>
      </c>
    </row>
    <row r="28" spans="1:8" x14ac:dyDescent="0.2">
      <c r="A28" s="28" t="s">
        <v>9</v>
      </c>
      <c r="B28" s="91" t="s">
        <v>126</v>
      </c>
      <c r="C28" s="5"/>
      <c r="D28" s="3">
        <v>2</v>
      </c>
      <c r="E28" s="3">
        <v>0</v>
      </c>
      <c r="F28" s="3">
        <v>7</v>
      </c>
      <c r="G28" s="146">
        <f>+G29+G30+G31+G32</f>
        <v>6229</v>
      </c>
      <c r="H28" s="149">
        <v>128.98000000000002</v>
      </c>
    </row>
    <row r="29" spans="1:8" x14ac:dyDescent="0.2">
      <c r="A29" s="28" t="s">
        <v>20</v>
      </c>
      <c r="B29" s="91" t="s">
        <v>127</v>
      </c>
      <c r="C29" s="5"/>
      <c r="D29" s="3">
        <v>2</v>
      </c>
      <c r="E29" s="3">
        <v>0</v>
      </c>
      <c r="F29" s="3">
        <v>8</v>
      </c>
      <c r="G29" s="146">
        <v>6229</v>
      </c>
      <c r="H29" s="149"/>
    </row>
    <row r="30" spans="1:8" x14ac:dyDescent="0.2">
      <c r="A30" s="28" t="s">
        <v>21</v>
      </c>
      <c r="B30" s="91" t="s">
        <v>128</v>
      </c>
      <c r="C30" s="5"/>
      <c r="D30" s="3">
        <v>2</v>
      </c>
      <c r="E30" s="3">
        <v>0</v>
      </c>
      <c r="F30" s="3">
        <v>9</v>
      </c>
      <c r="G30" s="146"/>
      <c r="H30" s="149"/>
    </row>
    <row r="31" spans="1:8" x14ac:dyDescent="0.2">
      <c r="A31" s="28" t="s">
        <v>129</v>
      </c>
      <c r="B31" s="91" t="s">
        <v>130</v>
      </c>
      <c r="C31" s="5"/>
      <c r="D31" s="3">
        <v>2</v>
      </c>
      <c r="E31" s="3">
        <v>1</v>
      </c>
      <c r="F31" s="3">
        <v>0</v>
      </c>
      <c r="G31" s="146"/>
      <c r="H31" s="149">
        <v>128.98000000000002</v>
      </c>
    </row>
    <row r="32" spans="1:8" x14ac:dyDescent="0.2">
      <c r="A32" s="28" t="s">
        <v>131</v>
      </c>
      <c r="B32" s="91" t="s">
        <v>132</v>
      </c>
      <c r="C32" s="5"/>
      <c r="D32" s="3">
        <v>2</v>
      </c>
      <c r="E32" s="3">
        <v>1</v>
      </c>
      <c r="F32" s="3">
        <v>1</v>
      </c>
      <c r="G32" s="146"/>
      <c r="H32" s="149"/>
    </row>
    <row r="33" spans="1:9" x14ac:dyDescent="0.2">
      <c r="A33" s="28" t="s">
        <v>10</v>
      </c>
      <c r="B33" s="91" t="s">
        <v>133</v>
      </c>
      <c r="C33" s="5"/>
      <c r="D33" s="3">
        <v>2</v>
      </c>
      <c r="E33" s="3">
        <v>1</v>
      </c>
      <c r="F33" s="3">
        <v>2</v>
      </c>
      <c r="G33" s="146">
        <f>+G34+G35+G36</f>
        <v>280577</v>
      </c>
      <c r="H33" s="146">
        <v>0</v>
      </c>
    </row>
    <row r="34" spans="1:9" x14ac:dyDescent="0.2">
      <c r="A34" s="28" t="s">
        <v>30</v>
      </c>
      <c r="B34" s="91" t="s">
        <v>134</v>
      </c>
      <c r="C34" s="5"/>
      <c r="D34" s="3">
        <v>2</v>
      </c>
      <c r="E34" s="3">
        <v>1</v>
      </c>
      <c r="F34" s="3">
        <v>3</v>
      </c>
      <c r="G34" s="146">
        <v>280577</v>
      </c>
      <c r="H34" s="149"/>
    </row>
    <row r="35" spans="1:9" x14ac:dyDescent="0.2">
      <c r="A35" s="28" t="s">
        <v>31</v>
      </c>
      <c r="B35" s="91" t="s">
        <v>135</v>
      </c>
      <c r="C35" s="5"/>
      <c r="D35" s="3">
        <v>2</v>
      </c>
      <c r="E35" s="3">
        <v>1</v>
      </c>
      <c r="F35" s="3">
        <v>4</v>
      </c>
      <c r="G35" s="146"/>
      <c r="H35" s="149"/>
    </row>
    <row r="36" spans="1:9" x14ac:dyDescent="0.2">
      <c r="A36" s="28" t="s">
        <v>32</v>
      </c>
      <c r="B36" s="91" t="s">
        <v>136</v>
      </c>
      <c r="C36" s="5"/>
      <c r="D36" s="3">
        <v>2</v>
      </c>
      <c r="E36" s="3">
        <v>1</v>
      </c>
      <c r="F36" s="3">
        <v>5</v>
      </c>
      <c r="G36" s="146"/>
      <c r="H36" s="149"/>
    </row>
    <row r="37" spans="1:9" x14ac:dyDescent="0.2">
      <c r="A37" s="28" t="s">
        <v>11</v>
      </c>
      <c r="B37" s="91" t="s">
        <v>137</v>
      </c>
      <c r="C37" s="5"/>
      <c r="D37" s="3">
        <v>2</v>
      </c>
      <c r="E37" s="3">
        <v>1</v>
      </c>
      <c r="F37" s="3">
        <v>6</v>
      </c>
      <c r="G37" s="146"/>
      <c r="H37" s="149"/>
    </row>
    <row r="38" spans="1:9" x14ac:dyDescent="0.2">
      <c r="A38" s="28" t="s">
        <v>12</v>
      </c>
      <c r="B38" s="91" t="s">
        <v>138</v>
      </c>
      <c r="C38" s="5"/>
      <c r="D38" s="3">
        <v>2</v>
      </c>
      <c r="E38" s="3">
        <v>1</v>
      </c>
      <c r="F38" s="3">
        <v>7</v>
      </c>
      <c r="G38" s="146">
        <v>0</v>
      </c>
      <c r="H38" s="149">
        <v>0</v>
      </c>
      <c r="I38" s="158"/>
    </row>
    <row r="39" spans="1:9" x14ac:dyDescent="0.2">
      <c r="A39" s="28"/>
      <c r="B39" s="92"/>
      <c r="C39" s="5"/>
      <c r="D39" s="174"/>
      <c r="E39" s="175"/>
      <c r="F39" s="176"/>
      <c r="G39" s="146"/>
      <c r="H39" s="149"/>
    </row>
    <row r="40" spans="1:9" x14ac:dyDescent="0.2">
      <c r="A40" s="33" t="s">
        <v>70</v>
      </c>
      <c r="B40" s="93" t="s">
        <v>139</v>
      </c>
      <c r="C40" s="4"/>
      <c r="D40" s="3">
        <v>2</v>
      </c>
      <c r="E40" s="3">
        <v>1</v>
      </c>
      <c r="F40" s="3">
        <v>8</v>
      </c>
      <c r="G40" s="146">
        <f>+SUM(G41:G47)+G52+G56+G57+G58</f>
        <v>383068</v>
      </c>
      <c r="H40" s="149">
        <v>598476.01000000013</v>
      </c>
    </row>
    <row r="41" spans="1:9" x14ac:dyDescent="0.2">
      <c r="A41" s="44" t="s">
        <v>7</v>
      </c>
      <c r="B41" s="94" t="s">
        <v>140</v>
      </c>
      <c r="C41" s="95"/>
      <c r="D41" s="3">
        <v>2</v>
      </c>
      <c r="E41" s="3">
        <v>1</v>
      </c>
      <c r="F41" s="3">
        <v>9</v>
      </c>
      <c r="G41" s="146">
        <v>197764</v>
      </c>
      <c r="H41" s="149">
        <v>197132.80000000002</v>
      </c>
    </row>
    <row r="42" spans="1:9" x14ac:dyDescent="0.2">
      <c r="A42" s="44" t="s">
        <v>8</v>
      </c>
      <c r="B42" s="94" t="s">
        <v>141</v>
      </c>
      <c r="C42" s="4"/>
      <c r="D42" s="3">
        <v>2</v>
      </c>
      <c r="E42" s="3">
        <v>2</v>
      </c>
      <c r="F42" s="3">
        <v>0</v>
      </c>
      <c r="G42" s="146">
        <v>1532</v>
      </c>
      <c r="H42" s="149">
        <v>2.68</v>
      </c>
    </row>
    <row r="43" spans="1:9" x14ac:dyDescent="0.2">
      <c r="A43" s="44" t="s">
        <v>9</v>
      </c>
      <c r="B43" s="94" t="s">
        <v>142</v>
      </c>
      <c r="C43" s="4"/>
      <c r="D43" s="3">
        <v>2</v>
      </c>
      <c r="E43" s="3">
        <v>2</v>
      </c>
      <c r="F43" s="3">
        <v>1</v>
      </c>
      <c r="G43" s="146"/>
      <c r="H43" s="149"/>
    </row>
    <row r="44" spans="1:9" x14ac:dyDescent="0.2">
      <c r="A44" s="44" t="s">
        <v>10</v>
      </c>
      <c r="B44" s="94" t="s">
        <v>143</v>
      </c>
      <c r="C44" s="5"/>
      <c r="D44" s="3">
        <v>2</v>
      </c>
      <c r="E44" s="3">
        <v>2</v>
      </c>
      <c r="F44" s="3">
        <v>2</v>
      </c>
      <c r="G44" s="146">
        <v>25253</v>
      </c>
      <c r="H44" s="149">
        <v>22403.34</v>
      </c>
    </row>
    <row r="45" spans="1:9" x14ac:dyDescent="0.2">
      <c r="A45" s="44" t="s">
        <v>11</v>
      </c>
      <c r="B45" s="92" t="s">
        <v>144</v>
      </c>
      <c r="C45" s="4"/>
      <c r="D45" s="3">
        <v>2</v>
      </c>
      <c r="E45" s="3">
        <v>2</v>
      </c>
      <c r="F45" s="3">
        <v>3</v>
      </c>
      <c r="G45" s="146">
        <v>103320</v>
      </c>
      <c r="H45" s="149">
        <v>101385.05</v>
      </c>
    </row>
    <row r="46" spans="1:9" x14ac:dyDescent="0.2">
      <c r="A46" s="44" t="s">
        <v>12</v>
      </c>
      <c r="B46" s="92" t="s">
        <v>145</v>
      </c>
      <c r="C46" s="4"/>
      <c r="D46" s="3">
        <v>2</v>
      </c>
      <c r="E46" s="3">
        <v>2</v>
      </c>
      <c r="F46" s="3">
        <v>4</v>
      </c>
      <c r="G46" s="146">
        <v>26496</v>
      </c>
      <c r="H46" s="149">
        <v>26558.19</v>
      </c>
    </row>
    <row r="47" spans="1:9" x14ac:dyDescent="0.2">
      <c r="A47" s="28" t="s">
        <v>13</v>
      </c>
      <c r="B47" s="91" t="s">
        <v>146</v>
      </c>
      <c r="C47" s="4"/>
      <c r="D47" s="3">
        <v>2</v>
      </c>
      <c r="E47" s="3">
        <v>2</v>
      </c>
      <c r="F47" s="3">
        <v>5</v>
      </c>
      <c r="G47" s="146">
        <f>+G48+G49+G50+G51</f>
        <v>0</v>
      </c>
      <c r="H47" s="149">
        <v>0</v>
      </c>
    </row>
    <row r="48" spans="1:9" x14ac:dyDescent="0.2">
      <c r="A48" s="28" t="s">
        <v>147</v>
      </c>
      <c r="B48" s="91" t="s">
        <v>148</v>
      </c>
      <c r="C48" s="4"/>
      <c r="D48" s="3">
        <v>2</v>
      </c>
      <c r="E48" s="3">
        <v>2</v>
      </c>
      <c r="F48" s="3">
        <v>6</v>
      </c>
      <c r="G48" s="146"/>
      <c r="H48" s="150"/>
    </row>
    <row r="49" spans="1:9" x14ac:dyDescent="0.2">
      <c r="A49" s="28" t="s">
        <v>149</v>
      </c>
      <c r="B49" s="91" t="s">
        <v>150</v>
      </c>
      <c r="C49" s="4"/>
      <c r="D49" s="3">
        <v>2</v>
      </c>
      <c r="E49" s="3">
        <v>2</v>
      </c>
      <c r="F49" s="3">
        <v>7</v>
      </c>
      <c r="G49" s="146"/>
      <c r="H49" s="150"/>
    </row>
    <row r="50" spans="1:9" x14ac:dyDescent="0.2">
      <c r="A50" s="28" t="s">
        <v>151</v>
      </c>
      <c r="B50" s="91" t="s">
        <v>152</v>
      </c>
      <c r="C50" s="4"/>
      <c r="D50" s="3">
        <v>2</v>
      </c>
      <c r="E50" s="3">
        <v>2</v>
      </c>
      <c r="F50" s="3">
        <v>8</v>
      </c>
      <c r="G50" s="146">
        <v>0</v>
      </c>
      <c r="H50" s="150">
        <v>0</v>
      </c>
    </row>
    <row r="51" spans="1:9" x14ac:dyDescent="0.2">
      <c r="A51" s="28" t="s">
        <v>153</v>
      </c>
      <c r="B51" s="91" t="s">
        <v>154</v>
      </c>
      <c r="C51" s="4"/>
      <c r="D51" s="3">
        <v>2</v>
      </c>
      <c r="E51" s="3">
        <v>2</v>
      </c>
      <c r="F51" s="3">
        <v>9</v>
      </c>
      <c r="G51" s="146"/>
      <c r="H51" s="150"/>
    </row>
    <row r="52" spans="1:9" x14ac:dyDescent="0.2">
      <c r="A52" s="28" t="s">
        <v>15</v>
      </c>
      <c r="B52" s="91" t="s">
        <v>155</v>
      </c>
      <c r="C52" s="4"/>
      <c r="D52" s="3">
        <v>2</v>
      </c>
      <c r="E52" s="3">
        <v>3</v>
      </c>
      <c r="F52" s="3">
        <v>0</v>
      </c>
      <c r="G52" s="146">
        <f>+G53+G54+G55</f>
        <v>0</v>
      </c>
      <c r="H52" s="149">
        <v>220409.82000000007</v>
      </c>
    </row>
    <row r="53" spans="1:9" x14ac:dyDescent="0.2">
      <c r="A53" s="28" t="s">
        <v>37</v>
      </c>
      <c r="B53" s="91" t="s">
        <v>156</v>
      </c>
      <c r="C53" s="4"/>
      <c r="D53" s="3">
        <v>2</v>
      </c>
      <c r="E53" s="3">
        <v>3</v>
      </c>
      <c r="F53" s="3">
        <v>1</v>
      </c>
      <c r="G53" s="146">
        <v>0</v>
      </c>
      <c r="H53" s="149">
        <v>220409.82000000007</v>
      </c>
    </row>
    <row r="54" spans="1:9" x14ac:dyDescent="0.2">
      <c r="A54" s="28" t="s">
        <v>38</v>
      </c>
      <c r="B54" s="91" t="s">
        <v>157</v>
      </c>
      <c r="C54" s="4"/>
      <c r="D54" s="3">
        <v>2</v>
      </c>
      <c r="E54" s="3">
        <v>3</v>
      </c>
      <c r="F54" s="3">
        <v>2</v>
      </c>
      <c r="G54" s="146"/>
      <c r="H54" s="150"/>
    </row>
    <row r="55" spans="1:9" x14ac:dyDescent="0.2">
      <c r="A55" s="28" t="s">
        <v>39</v>
      </c>
      <c r="B55" s="91" t="s">
        <v>158</v>
      </c>
      <c r="C55" s="4"/>
      <c r="D55" s="3">
        <v>2</v>
      </c>
      <c r="E55" s="3">
        <v>3</v>
      </c>
      <c r="F55" s="3">
        <v>3</v>
      </c>
      <c r="G55" s="146"/>
      <c r="H55" s="150"/>
    </row>
    <row r="56" spans="1:9" x14ac:dyDescent="0.2">
      <c r="A56" s="28" t="s">
        <v>159</v>
      </c>
      <c r="B56" s="91" t="s">
        <v>160</v>
      </c>
      <c r="C56" s="4"/>
      <c r="D56" s="3">
        <v>2</v>
      </c>
      <c r="E56" s="3">
        <v>3</v>
      </c>
      <c r="F56" s="3">
        <v>4</v>
      </c>
      <c r="G56" s="146"/>
      <c r="H56" s="150"/>
    </row>
    <row r="57" spans="1:9" x14ac:dyDescent="0.2">
      <c r="A57" s="28" t="s">
        <v>161</v>
      </c>
      <c r="B57" s="91" t="s">
        <v>162</v>
      </c>
      <c r="C57" s="4"/>
      <c r="D57" s="3">
        <v>2</v>
      </c>
      <c r="E57" s="3">
        <v>3</v>
      </c>
      <c r="F57" s="3">
        <v>5</v>
      </c>
      <c r="G57" s="146"/>
      <c r="H57" s="150"/>
    </row>
    <row r="58" spans="1:9" x14ac:dyDescent="0.2">
      <c r="A58" s="28" t="s">
        <v>163</v>
      </c>
      <c r="B58" s="91" t="s">
        <v>164</v>
      </c>
      <c r="C58" s="4"/>
      <c r="D58" s="3">
        <v>2</v>
      </c>
      <c r="E58" s="3">
        <v>3</v>
      </c>
      <c r="F58" s="3">
        <v>6</v>
      </c>
      <c r="G58" s="146">
        <v>28703</v>
      </c>
      <c r="H58" s="146">
        <v>30584.129999999997</v>
      </c>
      <c r="I58" s="158"/>
    </row>
    <row r="59" spans="1:9" x14ac:dyDescent="0.2">
      <c r="A59" s="44"/>
      <c r="B59" s="92"/>
      <c r="C59" s="4"/>
      <c r="D59" s="174"/>
      <c r="E59" s="175"/>
      <c r="F59" s="176"/>
      <c r="G59" s="146"/>
      <c r="H59" s="150"/>
    </row>
    <row r="60" spans="1:9" x14ac:dyDescent="0.2">
      <c r="A60" s="96" t="s">
        <v>165</v>
      </c>
      <c r="B60" s="89" t="s">
        <v>166</v>
      </c>
      <c r="C60" s="4"/>
      <c r="D60" s="3">
        <v>2</v>
      </c>
      <c r="E60" s="3">
        <v>3</v>
      </c>
      <c r="F60" s="3">
        <v>7</v>
      </c>
      <c r="G60" s="146">
        <f>IF(G22-G40&gt;0,G22-G40,0)</f>
        <v>0</v>
      </c>
      <c r="H60" s="146">
        <v>0</v>
      </c>
    </row>
    <row r="61" spans="1:9" x14ac:dyDescent="0.2">
      <c r="A61" s="96" t="s">
        <v>58</v>
      </c>
      <c r="B61" s="89" t="s">
        <v>167</v>
      </c>
      <c r="C61" s="4"/>
      <c r="D61" s="3">
        <v>2</v>
      </c>
      <c r="E61" s="3">
        <v>3</v>
      </c>
      <c r="F61" s="3">
        <v>8</v>
      </c>
      <c r="G61" s="146">
        <f>IF(G22-G40&lt;0,G22-G40,0)*-1</f>
        <v>166</v>
      </c>
      <c r="H61" s="146">
        <v>408672.1700000001</v>
      </c>
    </row>
    <row r="62" spans="1:9" x14ac:dyDescent="0.2">
      <c r="A62" s="96"/>
      <c r="B62" s="89"/>
      <c r="C62" s="4"/>
      <c r="D62" s="174"/>
      <c r="E62" s="175"/>
      <c r="F62" s="176"/>
      <c r="G62" s="146"/>
      <c r="H62" s="150"/>
    </row>
    <row r="63" spans="1:9" x14ac:dyDescent="0.2">
      <c r="A63" s="96" t="s">
        <v>72</v>
      </c>
      <c r="B63" s="89" t="s">
        <v>168</v>
      </c>
      <c r="C63" s="4"/>
      <c r="D63" s="3">
        <v>2</v>
      </c>
      <c r="E63" s="3">
        <v>3</v>
      </c>
      <c r="F63" s="3">
        <v>9</v>
      </c>
      <c r="G63" s="146">
        <f>+G64+G65</f>
        <v>0</v>
      </c>
      <c r="H63" s="149">
        <v>0</v>
      </c>
    </row>
    <row r="64" spans="1:9" x14ac:dyDescent="0.2">
      <c r="A64" s="87" t="s">
        <v>7</v>
      </c>
      <c r="B64" s="24" t="s">
        <v>169</v>
      </c>
      <c r="C64" s="4"/>
      <c r="D64" s="3">
        <v>2</v>
      </c>
      <c r="E64" s="3">
        <v>4</v>
      </c>
      <c r="F64" s="3">
        <v>0</v>
      </c>
      <c r="G64" s="146"/>
      <c r="H64" s="150"/>
    </row>
    <row r="65" spans="1:12" x14ac:dyDescent="0.2">
      <c r="A65" s="87" t="s">
        <v>8</v>
      </c>
      <c r="B65" s="24" t="s">
        <v>170</v>
      </c>
      <c r="C65" s="4"/>
      <c r="D65" s="3">
        <v>2</v>
      </c>
      <c r="E65" s="3">
        <v>4</v>
      </c>
      <c r="F65" s="3">
        <v>1</v>
      </c>
      <c r="G65" s="146"/>
      <c r="H65" s="150"/>
    </row>
    <row r="66" spans="1:12" x14ac:dyDescent="0.2">
      <c r="A66" s="28"/>
      <c r="B66" s="90"/>
      <c r="C66" s="5"/>
      <c r="D66" s="174"/>
      <c r="E66" s="175"/>
      <c r="F66" s="176"/>
      <c r="G66" s="146"/>
      <c r="H66" s="150"/>
    </row>
    <row r="67" spans="1:12" x14ac:dyDescent="0.2">
      <c r="A67" s="96" t="s">
        <v>73</v>
      </c>
      <c r="B67" s="89" t="s">
        <v>171</v>
      </c>
      <c r="C67" s="4"/>
      <c r="D67" s="3">
        <v>2</v>
      </c>
      <c r="E67" s="3">
        <v>4</v>
      </c>
      <c r="F67" s="3">
        <v>2</v>
      </c>
      <c r="G67" s="146">
        <f>+G60-G63</f>
        <v>0</v>
      </c>
      <c r="H67" s="149">
        <v>0</v>
      </c>
      <c r="K67" s="168"/>
    </row>
    <row r="68" spans="1:12" ht="15.75" customHeight="1" x14ac:dyDescent="0.2">
      <c r="A68" s="96" t="s">
        <v>172</v>
      </c>
      <c r="B68" s="89" t="s">
        <v>173</v>
      </c>
      <c r="C68" s="4"/>
      <c r="D68" s="3">
        <v>2</v>
      </c>
      <c r="E68" s="3">
        <v>4</v>
      </c>
      <c r="F68" s="3">
        <v>3</v>
      </c>
      <c r="G68" s="146">
        <f>+(G61-G63)</f>
        <v>166</v>
      </c>
      <c r="H68" s="149">
        <v>408672.1700000001</v>
      </c>
      <c r="K68" s="168"/>
      <c r="L68" s="168"/>
    </row>
    <row r="69" spans="1:12" ht="15.75" customHeight="1" x14ac:dyDescent="0.2">
      <c r="A69" s="28"/>
      <c r="B69" s="94"/>
      <c r="C69" s="4"/>
      <c r="D69" s="3"/>
      <c r="E69" s="3"/>
      <c r="F69" s="3"/>
      <c r="G69" s="146"/>
      <c r="H69" s="150"/>
    </row>
    <row r="70" spans="1:12" ht="15.75" customHeight="1" x14ac:dyDescent="0.2">
      <c r="A70" s="96"/>
      <c r="B70" s="89" t="s">
        <v>174</v>
      </c>
      <c r="C70" s="4"/>
      <c r="D70" s="174"/>
      <c r="E70" s="175"/>
      <c r="F70" s="176"/>
      <c r="G70" s="146"/>
      <c r="H70" s="150"/>
    </row>
    <row r="71" spans="1:12" ht="15.75" customHeight="1" x14ac:dyDescent="0.2">
      <c r="A71" s="96" t="s">
        <v>175</v>
      </c>
      <c r="B71" s="24" t="s">
        <v>176</v>
      </c>
      <c r="C71" s="4"/>
      <c r="D71" s="3">
        <v>2</v>
      </c>
      <c r="E71" s="3">
        <v>4</v>
      </c>
      <c r="F71" s="3">
        <v>4</v>
      </c>
      <c r="G71" s="146">
        <f>+G72+G77</f>
        <v>0</v>
      </c>
      <c r="H71" s="149">
        <v>0</v>
      </c>
    </row>
    <row r="72" spans="1:12" x14ac:dyDescent="0.2">
      <c r="A72" s="87" t="s">
        <v>7</v>
      </c>
      <c r="B72" s="24" t="s">
        <v>177</v>
      </c>
      <c r="C72" s="4"/>
      <c r="D72" s="3">
        <v>2</v>
      </c>
      <c r="E72" s="3">
        <v>4</v>
      </c>
      <c r="F72" s="3">
        <v>5</v>
      </c>
      <c r="G72" s="146">
        <f>+G73+G74+G75-G76</f>
        <v>0</v>
      </c>
      <c r="H72" s="149">
        <v>0</v>
      </c>
    </row>
    <row r="73" spans="1:12" ht="25.5" x14ac:dyDescent="0.2">
      <c r="A73" s="87" t="s">
        <v>59</v>
      </c>
      <c r="B73" s="97" t="s">
        <v>178</v>
      </c>
      <c r="C73" s="4"/>
      <c r="D73" s="3">
        <v>2</v>
      </c>
      <c r="E73" s="3">
        <v>4</v>
      </c>
      <c r="F73" s="3">
        <v>6</v>
      </c>
      <c r="G73" s="146"/>
      <c r="H73" s="150"/>
    </row>
    <row r="74" spans="1:12" x14ac:dyDescent="0.2">
      <c r="A74" s="87" t="s">
        <v>60</v>
      </c>
      <c r="B74" s="97" t="s">
        <v>179</v>
      </c>
      <c r="C74" s="4"/>
      <c r="D74" s="3">
        <v>2</v>
      </c>
      <c r="E74" s="3">
        <v>4</v>
      </c>
      <c r="F74" s="3">
        <v>7</v>
      </c>
      <c r="G74" s="146"/>
      <c r="H74" s="150"/>
    </row>
    <row r="75" spans="1:12" ht="15.75" customHeight="1" x14ac:dyDescent="0.2">
      <c r="A75" s="87" t="s">
        <v>123</v>
      </c>
      <c r="B75" s="97" t="s">
        <v>180</v>
      </c>
      <c r="C75" s="4"/>
      <c r="D75" s="3">
        <v>2</v>
      </c>
      <c r="E75" s="3">
        <v>4</v>
      </c>
      <c r="F75" s="3">
        <v>8</v>
      </c>
      <c r="G75" s="146"/>
      <c r="H75" s="150"/>
    </row>
    <row r="76" spans="1:12" ht="15.75" customHeight="1" x14ac:dyDescent="0.2">
      <c r="A76" s="87" t="s">
        <v>181</v>
      </c>
      <c r="B76" s="97" t="s">
        <v>182</v>
      </c>
      <c r="C76" s="5"/>
      <c r="D76" s="3">
        <v>2</v>
      </c>
      <c r="E76" s="3">
        <v>4</v>
      </c>
      <c r="F76" s="3">
        <v>9</v>
      </c>
      <c r="G76" s="146"/>
      <c r="H76" s="149"/>
    </row>
    <row r="77" spans="1:12" x14ac:dyDescent="0.2">
      <c r="A77" s="87" t="s">
        <v>8</v>
      </c>
      <c r="B77" s="24" t="s">
        <v>183</v>
      </c>
      <c r="C77" s="4"/>
      <c r="D77" s="3">
        <v>2</v>
      </c>
      <c r="E77" s="3">
        <v>5</v>
      </c>
      <c r="F77" s="3">
        <v>0</v>
      </c>
      <c r="G77" s="146">
        <f>+G78+G79-G80</f>
        <v>0</v>
      </c>
      <c r="H77" s="149">
        <v>0</v>
      </c>
    </row>
    <row r="78" spans="1:12" ht="25.5" x14ac:dyDescent="0.2">
      <c r="A78" s="87" t="s">
        <v>18</v>
      </c>
      <c r="B78" s="97" t="s">
        <v>184</v>
      </c>
      <c r="C78" s="4"/>
      <c r="D78" s="3">
        <v>2</v>
      </c>
      <c r="E78" s="3">
        <v>5</v>
      </c>
      <c r="F78" s="3">
        <v>1</v>
      </c>
      <c r="G78" s="146"/>
      <c r="H78" s="149"/>
    </row>
    <row r="79" spans="1:12" x14ac:dyDescent="0.2">
      <c r="A79" s="87" t="s">
        <v>17</v>
      </c>
      <c r="B79" s="97" t="s">
        <v>185</v>
      </c>
      <c r="C79" s="4"/>
      <c r="D79" s="3">
        <v>2</v>
      </c>
      <c r="E79" s="3">
        <v>5</v>
      </c>
      <c r="F79" s="3">
        <v>2</v>
      </c>
      <c r="G79" s="146"/>
      <c r="H79" s="149"/>
    </row>
    <row r="80" spans="1:12" x14ac:dyDescent="0.2">
      <c r="A80" s="87" t="s">
        <v>186</v>
      </c>
      <c r="B80" s="97" t="s">
        <v>182</v>
      </c>
      <c r="C80" s="4"/>
      <c r="D80" s="3">
        <v>2</v>
      </c>
      <c r="E80" s="3">
        <v>5</v>
      </c>
      <c r="F80" s="3">
        <v>3</v>
      </c>
      <c r="G80" s="146"/>
      <c r="H80" s="149"/>
    </row>
    <row r="81" spans="1:8" x14ac:dyDescent="0.2">
      <c r="A81" s="28"/>
      <c r="B81" s="90"/>
      <c r="C81" s="5"/>
      <c r="D81" s="174"/>
      <c r="E81" s="175"/>
      <c r="F81" s="176"/>
      <c r="G81" s="146"/>
      <c r="H81" s="149"/>
    </row>
    <row r="82" spans="1:8" x14ac:dyDescent="0.2">
      <c r="A82" s="28"/>
      <c r="B82" s="90" t="s">
        <v>187</v>
      </c>
      <c r="C82" s="4"/>
      <c r="D82" s="174"/>
      <c r="E82" s="175"/>
      <c r="F82" s="176"/>
      <c r="G82" s="146"/>
      <c r="H82" s="149"/>
    </row>
    <row r="83" spans="1:8" x14ac:dyDescent="0.2">
      <c r="A83" s="33" t="s">
        <v>188</v>
      </c>
      <c r="B83" s="93" t="s">
        <v>189</v>
      </c>
      <c r="C83" s="4"/>
      <c r="D83" s="3">
        <v>2</v>
      </c>
      <c r="E83" s="3">
        <v>5</v>
      </c>
      <c r="F83" s="3">
        <v>4</v>
      </c>
      <c r="G83" s="146">
        <f>+G67+G71</f>
        <v>0</v>
      </c>
      <c r="H83" s="149">
        <v>0</v>
      </c>
    </row>
    <row r="84" spans="1:8" x14ac:dyDescent="0.2">
      <c r="A84" s="33" t="s">
        <v>190</v>
      </c>
      <c r="B84" s="93" t="s">
        <v>191</v>
      </c>
      <c r="C84" s="5"/>
      <c r="D84" s="3">
        <v>2</v>
      </c>
      <c r="E84" s="3">
        <v>5</v>
      </c>
      <c r="F84" s="3">
        <v>5</v>
      </c>
      <c r="G84" s="146">
        <f>+G68+G71</f>
        <v>166</v>
      </c>
      <c r="H84" s="149">
        <v>408672.1700000001</v>
      </c>
    </row>
    <row r="85" spans="1:8" x14ac:dyDescent="0.2">
      <c r="A85" s="28"/>
      <c r="B85" s="94"/>
      <c r="C85" s="4"/>
      <c r="D85" s="174"/>
      <c r="E85" s="175"/>
      <c r="F85" s="176"/>
      <c r="G85" s="146"/>
      <c r="H85" s="149"/>
    </row>
    <row r="86" spans="1:8" x14ac:dyDescent="0.2">
      <c r="A86" s="33" t="s">
        <v>192</v>
      </c>
      <c r="B86" s="89" t="s">
        <v>193</v>
      </c>
      <c r="C86" s="4"/>
      <c r="D86" s="174"/>
      <c r="E86" s="175"/>
      <c r="F86" s="176"/>
      <c r="G86" s="146"/>
      <c r="H86" s="149"/>
    </row>
    <row r="87" spans="1:8" x14ac:dyDescent="0.2">
      <c r="A87" s="28"/>
      <c r="B87" s="97" t="s">
        <v>194</v>
      </c>
      <c r="C87" s="5"/>
      <c r="D87" s="3">
        <v>2</v>
      </c>
      <c r="E87" s="3">
        <v>5</v>
      </c>
      <c r="F87" s="3">
        <v>6</v>
      </c>
      <c r="G87" s="167">
        <f>+G68/'prilog 1'!G82*-1</f>
        <v>-7.4248446932711676E-5</v>
      </c>
      <c r="H87" s="167">
        <v>-0.18279080678988632</v>
      </c>
    </row>
    <row r="88" spans="1:8" x14ac:dyDescent="0.2">
      <c r="A88" s="28"/>
      <c r="B88" s="97" t="s">
        <v>195</v>
      </c>
      <c r="C88" s="4"/>
      <c r="D88" s="3">
        <v>2</v>
      </c>
      <c r="E88" s="3">
        <v>5</v>
      </c>
      <c r="F88" s="3">
        <v>7</v>
      </c>
      <c r="G88" s="146"/>
      <c r="H88" s="149"/>
    </row>
    <row r="89" spans="1:8" x14ac:dyDescent="0.2">
      <c r="A89" s="29"/>
    </row>
    <row r="90" spans="1:8" x14ac:dyDescent="0.2">
      <c r="A90" s="29"/>
    </row>
    <row r="91" spans="1:8" x14ac:dyDescent="0.2">
      <c r="A91" s="29"/>
    </row>
    <row r="92" spans="1:8" ht="38.25" x14ac:dyDescent="0.2">
      <c r="A92" s="154"/>
      <c r="B92" s="142" t="str">
        <f>'prilog 1'!B90</f>
        <v>U Sarajevu                                                              Certificirani računovođa  Elvira Žilić</v>
      </c>
      <c r="C92" s="12"/>
      <c r="D92" s="37"/>
      <c r="E92" s="38"/>
      <c r="F92" s="38"/>
      <c r="G92" s="165" t="s">
        <v>74</v>
      </c>
      <c r="H92" s="42" t="s">
        <v>75</v>
      </c>
    </row>
    <row r="93" spans="1:8" x14ac:dyDescent="0.2">
      <c r="A93" s="154"/>
      <c r="B93" s="142" t="str">
        <f>+'prilog 1'!B91</f>
        <v>Dana 31.12.2025.                                                                  Broj licence:</v>
      </c>
      <c r="C93" s="12"/>
      <c r="D93" s="12"/>
      <c r="E93" s="12"/>
      <c r="F93" s="12"/>
      <c r="G93" s="166"/>
      <c r="H93" s="41"/>
    </row>
    <row r="94" spans="1:8" x14ac:dyDescent="0.2">
      <c r="A94" s="29"/>
    </row>
  </sheetData>
  <mergeCells count="15">
    <mergeCell ref="D21:F21"/>
    <mergeCell ref="D85:F85"/>
    <mergeCell ref="D86:F86"/>
    <mergeCell ref="D39:F39"/>
    <mergeCell ref="D59:F59"/>
    <mergeCell ref="D62:F62"/>
    <mergeCell ref="D66:F66"/>
    <mergeCell ref="D70:F70"/>
    <mergeCell ref="D81:F81"/>
    <mergeCell ref="D82:F82"/>
    <mergeCell ref="D20:F20"/>
    <mergeCell ref="D19:F19"/>
    <mergeCell ref="A15:H15"/>
    <mergeCell ref="A17:H17"/>
    <mergeCell ref="A16:H16"/>
  </mergeCells>
  <pageMargins left="0.25" right="0.25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H32" sqref="H32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6" width="15.140625" style="1" customWidth="1"/>
    <col min="7" max="16384" width="8.85546875" style="1"/>
  </cols>
  <sheetData>
    <row r="1" spans="1:6" x14ac:dyDescent="0.2">
      <c r="A1" s="46" t="str">
        <f>+'prilog 1'!A1</f>
        <v xml:space="preserve">ZIF FORTUNA FOND dd </v>
      </c>
      <c r="B1" s="64"/>
      <c r="C1" s="64"/>
      <c r="D1" s="74"/>
      <c r="E1" s="58"/>
      <c r="F1" s="57" t="str">
        <f>+'prilog 1'!H1</f>
        <v>4263012890007</v>
      </c>
    </row>
    <row r="2" spans="1:6" x14ac:dyDescent="0.2">
      <c r="A2" s="63" t="s">
        <v>116</v>
      </c>
      <c r="B2" s="63"/>
      <c r="C2" s="63"/>
      <c r="D2" s="49"/>
      <c r="E2" s="49"/>
      <c r="F2" s="50" t="s">
        <v>105</v>
      </c>
    </row>
    <row r="3" spans="1:6" x14ac:dyDescent="0.2">
      <c r="A3" s="51" t="str">
        <f>+'prilog 1'!A3</f>
        <v>Sarajevo - Stari Grad, Dženetića čikma 8</v>
      </c>
      <c r="B3" s="72"/>
      <c r="C3" s="72"/>
      <c r="D3" s="75"/>
      <c r="E3" s="69"/>
      <c r="F3" s="58" t="str">
        <f>+'prilog 1'!H3</f>
        <v>64.30</v>
      </c>
    </row>
    <row r="4" spans="1:6" x14ac:dyDescent="0.2">
      <c r="A4" s="63" t="s">
        <v>196</v>
      </c>
      <c r="B4" s="63"/>
      <c r="C4" s="63"/>
      <c r="D4" s="49"/>
      <c r="E4" s="49"/>
      <c r="F4" s="50" t="s">
        <v>106</v>
      </c>
    </row>
    <row r="5" spans="1:6" x14ac:dyDescent="0.2">
      <c r="A5" s="55" t="str">
        <f>+'prilog 1'!A5</f>
        <v>DUF LILIUM ASSET MANAGMENT doo Sarajevo</v>
      </c>
      <c r="B5" s="76"/>
      <c r="C5" s="76"/>
      <c r="D5" s="77"/>
      <c r="E5" s="67"/>
      <c r="F5" s="62"/>
    </row>
    <row r="6" spans="1:6" x14ac:dyDescent="0.2">
      <c r="A6" s="63" t="s">
        <v>107</v>
      </c>
      <c r="B6" s="63"/>
      <c r="C6" s="63"/>
      <c r="D6" s="49"/>
      <c r="E6" s="49"/>
      <c r="F6" s="50" t="s">
        <v>108</v>
      </c>
    </row>
    <row r="7" spans="1:6" x14ac:dyDescent="0.2">
      <c r="A7" s="51" t="str">
        <f>+'prilog 1'!A7</f>
        <v>65-01-0233-08  - 4201337670008</v>
      </c>
      <c r="B7" s="68"/>
      <c r="C7" s="68"/>
      <c r="D7" s="75"/>
      <c r="E7" s="69"/>
      <c r="F7" s="69">
        <f>+'prilog 1'!H7</f>
        <v>109</v>
      </c>
    </row>
    <row r="8" spans="1:6" x14ac:dyDescent="0.2">
      <c r="A8" s="63" t="s">
        <v>109</v>
      </c>
      <c r="B8" s="63"/>
      <c r="C8" s="63"/>
      <c r="D8" s="49"/>
      <c r="E8" s="49"/>
      <c r="F8" s="50" t="s">
        <v>110</v>
      </c>
    </row>
    <row r="9" spans="1:6" x14ac:dyDescent="0.2">
      <c r="A9" s="59" t="str">
        <f>+'prilog 1'!A9</f>
        <v>ZJP-031-03</v>
      </c>
      <c r="B9" s="60"/>
      <c r="C9" s="60"/>
      <c r="D9" s="79"/>
      <c r="E9" s="70"/>
      <c r="F9" s="70" t="str">
        <f>+'prilog 1'!H9</f>
        <v>ASA Banka d.d. Sarajevo</v>
      </c>
    </row>
    <row r="10" spans="1:6" x14ac:dyDescent="0.2">
      <c r="A10" s="63" t="s">
        <v>111</v>
      </c>
      <c r="B10" s="63"/>
      <c r="C10" s="63"/>
      <c r="D10" s="50"/>
      <c r="E10" s="50"/>
      <c r="F10" s="50" t="s">
        <v>112</v>
      </c>
    </row>
    <row r="11" spans="1:6" x14ac:dyDescent="0.2">
      <c r="A11" s="61" t="str">
        <f>+'prilog 1'!A11</f>
        <v>-</v>
      </c>
      <c r="B11" s="80"/>
      <c r="C11" s="80"/>
      <c r="D11" s="75"/>
      <c r="E11" s="69"/>
      <c r="F11" s="58" t="str">
        <f>+'prilog 1'!H11</f>
        <v>1341051150000887</v>
      </c>
    </row>
    <row r="12" spans="1:6" x14ac:dyDescent="0.2">
      <c r="A12" s="63" t="s">
        <v>113</v>
      </c>
      <c r="B12" s="63"/>
      <c r="C12" s="63"/>
      <c r="D12" s="50"/>
      <c r="E12" s="50"/>
      <c r="F12" s="50" t="s">
        <v>114</v>
      </c>
    </row>
    <row r="15" spans="1:6" x14ac:dyDescent="0.2">
      <c r="A15" s="200" t="s">
        <v>197</v>
      </c>
      <c r="B15" s="200"/>
      <c r="C15" s="200"/>
      <c r="D15" s="200"/>
      <c r="E15" s="200"/>
      <c r="F15" s="200"/>
    </row>
    <row r="16" spans="1:6" x14ac:dyDescent="0.2">
      <c r="A16" s="201"/>
      <c r="B16" s="201"/>
      <c r="C16" s="201"/>
      <c r="D16" s="201"/>
      <c r="E16" s="201"/>
    </row>
    <row r="17" spans="1:7" x14ac:dyDescent="0.2">
      <c r="A17" s="179" t="s">
        <v>292</v>
      </c>
      <c r="B17" s="179"/>
      <c r="C17" s="179"/>
      <c r="D17" s="179"/>
      <c r="E17" s="179"/>
      <c r="F17" s="179"/>
    </row>
    <row r="18" spans="1:7" x14ac:dyDescent="0.2">
      <c r="A18" s="98"/>
      <c r="B18" s="99"/>
      <c r="C18" s="99"/>
      <c r="D18" s="99"/>
      <c r="E18" s="81"/>
      <c r="F18" s="43" t="s">
        <v>76</v>
      </c>
      <c r="G18" s="100"/>
    </row>
    <row r="19" spans="1:7" ht="25.5" x14ac:dyDescent="0.2">
      <c r="A19" s="101" t="s">
        <v>2</v>
      </c>
      <c r="B19" s="184" t="s">
        <v>3</v>
      </c>
      <c r="C19" s="202"/>
      <c r="D19" s="203"/>
      <c r="E19" s="102" t="s">
        <v>198</v>
      </c>
      <c r="F19" s="102" t="s">
        <v>199</v>
      </c>
    </row>
    <row r="20" spans="1:7" x14ac:dyDescent="0.2">
      <c r="A20" s="103">
        <v>1</v>
      </c>
      <c r="B20" s="174">
        <v>2</v>
      </c>
      <c r="C20" s="175"/>
      <c r="D20" s="176"/>
      <c r="E20" s="3">
        <v>3</v>
      </c>
      <c r="F20" s="3">
        <v>4</v>
      </c>
    </row>
    <row r="21" spans="1:7" x14ac:dyDescent="0.2">
      <c r="A21" s="103"/>
      <c r="B21" s="174"/>
      <c r="C21" s="175"/>
      <c r="D21" s="176"/>
      <c r="E21" s="3"/>
      <c r="F21" s="3"/>
    </row>
    <row r="22" spans="1:7" x14ac:dyDescent="0.2">
      <c r="A22" s="104" t="s">
        <v>200</v>
      </c>
      <c r="B22" s="3">
        <v>3</v>
      </c>
      <c r="C22" s="3">
        <v>0</v>
      </c>
      <c r="D22" s="3">
        <v>1</v>
      </c>
      <c r="E22" s="151">
        <f>+'prilog 1'!H80</f>
        <v>12411901.689999998</v>
      </c>
      <c r="F22" s="151">
        <v>12411901.689999998</v>
      </c>
    </row>
    <row r="23" spans="1:7" x14ac:dyDescent="0.2">
      <c r="A23" s="104"/>
      <c r="B23" s="174"/>
      <c r="C23" s="175"/>
      <c r="D23" s="176"/>
      <c r="E23" s="151"/>
      <c r="F23" s="151"/>
    </row>
    <row r="24" spans="1:7" x14ac:dyDescent="0.2">
      <c r="A24" s="105" t="s">
        <v>201</v>
      </c>
      <c r="B24" s="3">
        <v>3</v>
      </c>
      <c r="C24" s="3">
        <v>0</v>
      </c>
      <c r="D24" s="3">
        <v>2</v>
      </c>
      <c r="E24" s="151"/>
      <c r="F24" s="151"/>
    </row>
    <row r="25" spans="1:7" x14ac:dyDescent="0.2">
      <c r="A25" s="105" t="s">
        <v>202</v>
      </c>
      <c r="B25" s="3">
        <v>3</v>
      </c>
      <c r="C25" s="3">
        <v>0</v>
      </c>
      <c r="D25" s="3">
        <v>3</v>
      </c>
      <c r="E25" s="151"/>
      <c r="F25" s="151"/>
    </row>
    <row r="26" spans="1:7" ht="25.5" x14ac:dyDescent="0.2">
      <c r="A26" s="104" t="s">
        <v>203</v>
      </c>
      <c r="B26" s="3">
        <v>3</v>
      </c>
      <c r="C26" s="3">
        <v>0</v>
      </c>
      <c r="D26" s="3">
        <v>4</v>
      </c>
      <c r="E26" s="151">
        <f>+E22+E24+E25</f>
        <v>12411901.689999998</v>
      </c>
      <c r="F26" s="151">
        <v>12411901.689999998</v>
      </c>
    </row>
    <row r="27" spans="1:7" x14ac:dyDescent="0.2">
      <c r="A27" s="104"/>
      <c r="B27" s="174"/>
      <c r="C27" s="175"/>
      <c r="D27" s="176"/>
      <c r="E27" s="151"/>
      <c r="F27" s="151"/>
    </row>
    <row r="28" spans="1:7" x14ac:dyDescent="0.2">
      <c r="A28" s="105" t="s">
        <v>204</v>
      </c>
      <c r="B28" s="3">
        <v>3</v>
      </c>
      <c r="C28" s="3">
        <v>0</v>
      </c>
      <c r="D28" s="3">
        <v>5</v>
      </c>
      <c r="E28" s="151">
        <f>(+'prilog 2'!G67+'prilog 2'!G84)*-1</f>
        <v>-166</v>
      </c>
      <c r="F28" s="151">
        <v>-408672</v>
      </c>
    </row>
    <row r="29" spans="1:7" x14ac:dyDescent="0.2">
      <c r="A29" s="105" t="s">
        <v>205</v>
      </c>
      <c r="B29" s="3">
        <v>3</v>
      </c>
      <c r="C29" s="3">
        <v>0</v>
      </c>
      <c r="D29" s="3">
        <v>6</v>
      </c>
      <c r="E29" s="151">
        <f>+'prilog 2'!G71</f>
        <v>0</v>
      </c>
      <c r="F29" s="151">
        <v>0</v>
      </c>
    </row>
    <row r="30" spans="1:7" x14ac:dyDescent="0.2">
      <c r="A30" s="105" t="s">
        <v>206</v>
      </c>
      <c r="B30" s="3">
        <v>3</v>
      </c>
      <c r="C30" s="3">
        <v>0</v>
      </c>
      <c r="D30" s="3">
        <v>7</v>
      </c>
      <c r="E30" s="151">
        <f>+E28+E29</f>
        <v>-166</v>
      </c>
      <c r="F30" s="151">
        <v>-408672</v>
      </c>
    </row>
    <row r="31" spans="1:7" x14ac:dyDescent="0.2">
      <c r="A31" s="105"/>
      <c r="B31" s="174"/>
      <c r="C31" s="175"/>
      <c r="D31" s="176"/>
      <c r="E31" s="151"/>
      <c r="F31" s="151"/>
    </row>
    <row r="32" spans="1:7" x14ac:dyDescent="0.2">
      <c r="A32" s="105" t="s">
        <v>207</v>
      </c>
      <c r="B32" s="3">
        <v>3</v>
      </c>
      <c r="C32" s="3">
        <v>0</v>
      </c>
      <c r="D32" s="3">
        <v>8</v>
      </c>
      <c r="E32" s="151"/>
      <c r="F32" s="151"/>
    </row>
    <row r="33" spans="1:6" x14ac:dyDescent="0.2">
      <c r="A33" s="105" t="s">
        <v>208</v>
      </c>
      <c r="B33" s="3">
        <v>3</v>
      </c>
      <c r="C33" s="3">
        <v>0</v>
      </c>
      <c r="D33" s="3">
        <v>9</v>
      </c>
      <c r="E33" s="151"/>
      <c r="F33" s="151"/>
    </row>
    <row r="34" spans="1:6" x14ac:dyDescent="0.2">
      <c r="A34" s="105" t="s">
        <v>209</v>
      </c>
      <c r="B34" s="3">
        <v>3</v>
      </c>
      <c r="C34" s="3">
        <v>1</v>
      </c>
      <c r="D34" s="3">
        <v>0</v>
      </c>
      <c r="E34" s="151"/>
      <c r="F34" s="151"/>
    </row>
    <row r="35" spans="1:6" x14ac:dyDescent="0.2">
      <c r="A35" s="105"/>
      <c r="B35" s="174"/>
      <c r="C35" s="175"/>
      <c r="D35" s="176"/>
      <c r="E35" s="151"/>
      <c r="F35" s="151"/>
    </row>
    <row r="36" spans="1:6" ht="25.5" x14ac:dyDescent="0.2">
      <c r="A36" s="104" t="s">
        <v>210</v>
      </c>
      <c r="B36" s="3">
        <v>3</v>
      </c>
      <c r="C36" s="3">
        <v>1</v>
      </c>
      <c r="D36" s="3">
        <v>1</v>
      </c>
      <c r="E36" s="151">
        <f>+E26+E30+E32-E33+E34</f>
        <v>12411735.689999998</v>
      </c>
      <c r="F36" s="151">
        <v>12003230</v>
      </c>
    </row>
    <row r="37" spans="1:6" x14ac:dyDescent="0.2">
      <c r="A37" s="105"/>
      <c r="B37" s="174"/>
      <c r="C37" s="175"/>
      <c r="D37" s="176"/>
      <c r="E37" s="3"/>
      <c r="F37" s="3"/>
    </row>
    <row r="38" spans="1:6" x14ac:dyDescent="0.2">
      <c r="A38" s="106" t="s">
        <v>211</v>
      </c>
      <c r="B38" s="174"/>
      <c r="C38" s="175"/>
      <c r="D38" s="176"/>
      <c r="E38" s="4"/>
      <c r="F38" s="3"/>
    </row>
    <row r="39" spans="1:6" x14ac:dyDescent="0.2">
      <c r="A39" s="107" t="s">
        <v>212</v>
      </c>
      <c r="B39" s="3">
        <v>3</v>
      </c>
      <c r="C39" s="3">
        <v>1</v>
      </c>
      <c r="D39" s="3">
        <v>2</v>
      </c>
      <c r="E39" s="4">
        <v>2235737</v>
      </c>
      <c r="F39" s="4">
        <v>2235737</v>
      </c>
    </row>
    <row r="40" spans="1:6" x14ac:dyDescent="0.2">
      <c r="A40" s="107" t="s">
        <v>213</v>
      </c>
      <c r="B40" s="3">
        <v>3</v>
      </c>
      <c r="C40" s="3">
        <v>1</v>
      </c>
      <c r="D40" s="3">
        <v>3</v>
      </c>
      <c r="E40" s="4">
        <v>0</v>
      </c>
      <c r="F40" s="4">
        <v>0</v>
      </c>
    </row>
    <row r="41" spans="1:6" x14ac:dyDescent="0.2">
      <c r="A41" s="107" t="s">
        <v>214</v>
      </c>
      <c r="B41" s="3">
        <v>3</v>
      </c>
      <c r="C41" s="3">
        <v>1</v>
      </c>
      <c r="D41" s="3">
        <v>4</v>
      </c>
      <c r="E41" s="4">
        <v>0</v>
      </c>
      <c r="F41" s="4">
        <v>0</v>
      </c>
    </row>
    <row r="42" spans="1:6" x14ac:dyDescent="0.2">
      <c r="A42" s="107" t="s">
        <v>215</v>
      </c>
      <c r="B42" s="3">
        <v>3</v>
      </c>
      <c r="C42" s="3">
        <v>1</v>
      </c>
      <c r="D42" s="3">
        <v>5</v>
      </c>
      <c r="E42" s="4">
        <f>+E39+E40-E41</f>
        <v>2235737</v>
      </c>
      <c r="F42" s="4">
        <v>2235737</v>
      </c>
    </row>
    <row r="43" spans="1:6" x14ac:dyDescent="0.2">
      <c r="A43" s="82"/>
    </row>
    <row r="44" spans="1:6" x14ac:dyDescent="0.2">
      <c r="A44" s="82"/>
      <c r="E44" s="159"/>
    </row>
    <row r="45" spans="1:6" x14ac:dyDescent="0.2">
      <c r="A45" s="82"/>
    </row>
    <row r="46" spans="1:6" ht="51" x14ac:dyDescent="0.2">
      <c r="A46" s="142" t="str">
        <f>+'prilog 1'!B90</f>
        <v>U Sarajevu                                                              Certificirani računovođa  Elvira Žilić</v>
      </c>
      <c r="B46" s="12"/>
      <c r="C46" s="37"/>
      <c r="D46" s="38"/>
      <c r="E46" s="37" t="s">
        <v>74</v>
      </c>
      <c r="F46" s="42" t="s">
        <v>75</v>
      </c>
    </row>
    <row r="47" spans="1:6" x14ac:dyDescent="0.2">
      <c r="A47" s="142" t="str">
        <f>'prilog 1'!B91</f>
        <v>Dana 31.12.2025.                                                                  Broj licence:</v>
      </c>
      <c r="B47" s="12"/>
      <c r="C47" s="12"/>
      <c r="D47" s="12"/>
      <c r="E47" s="39"/>
      <c r="F47" s="41"/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>
      <selection activeCell="I11" sqref="I11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9" width="14.85546875" style="1" customWidth="1"/>
    <col min="10" max="16384" width="9.140625" style="1"/>
  </cols>
  <sheetData>
    <row r="1" spans="1:9" x14ac:dyDescent="0.2">
      <c r="A1" s="46" t="str">
        <f>+'prilog 1'!A1</f>
        <v xml:space="preserve">ZIF FORTUNA FOND dd </v>
      </c>
      <c r="B1" s="47"/>
      <c r="C1" s="64"/>
      <c r="D1" s="64"/>
      <c r="E1" s="64"/>
      <c r="F1" s="74"/>
      <c r="G1" s="74"/>
      <c r="H1" s="58"/>
      <c r="I1" s="57" t="str">
        <f>+'prilog 1'!H1</f>
        <v>4263012890007</v>
      </c>
    </row>
    <row r="2" spans="1:9" x14ac:dyDescent="0.2">
      <c r="A2" s="63" t="s">
        <v>116</v>
      </c>
      <c r="B2" s="63"/>
      <c r="C2" s="63"/>
      <c r="D2" s="63"/>
      <c r="E2" s="63"/>
      <c r="F2" s="49"/>
      <c r="G2" s="49"/>
      <c r="H2" s="49"/>
      <c r="I2" s="50" t="s">
        <v>105</v>
      </c>
    </row>
    <row r="3" spans="1:9" x14ac:dyDescent="0.2">
      <c r="A3" s="51" t="str">
        <f>+'prilog 1'!A3</f>
        <v>Sarajevo - Stari Grad, Dženetića čikma 8</v>
      </c>
      <c r="B3" s="52"/>
      <c r="C3" s="72"/>
      <c r="D3" s="72"/>
      <c r="E3" s="72"/>
      <c r="F3" s="75"/>
      <c r="G3" s="75"/>
      <c r="H3" s="69"/>
      <c r="I3" s="58" t="str">
        <f>+'prilog 1'!H3</f>
        <v>64.30</v>
      </c>
    </row>
    <row r="4" spans="1:9" x14ac:dyDescent="0.2">
      <c r="A4" s="63" t="s">
        <v>196</v>
      </c>
      <c r="B4" s="63"/>
      <c r="C4" s="63"/>
      <c r="D4" s="63"/>
      <c r="E4" s="63"/>
      <c r="F4" s="49"/>
      <c r="G4" s="49"/>
      <c r="H4" s="49"/>
      <c r="I4" s="50" t="s">
        <v>106</v>
      </c>
    </row>
    <row r="5" spans="1:9" x14ac:dyDescent="0.2">
      <c r="A5" s="55" t="str">
        <f>+'prilog 1'!A5</f>
        <v>DUF LILIUM ASSET MANAGMENT doo Sarajevo</v>
      </c>
      <c r="B5" s="56"/>
      <c r="C5" s="76"/>
      <c r="D5" s="76"/>
      <c r="E5" s="76"/>
      <c r="F5" s="77"/>
      <c r="G5" s="77"/>
      <c r="H5" s="67"/>
      <c r="I5" s="62"/>
    </row>
    <row r="6" spans="1:9" x14ac:dyDescent="0.2">
      <c r="A6" s="63" t="s">
        <v>107</v>
      </c>
      <c r="B6" s="63"/>
      <c r="C6" s="63"/>
      <c r="D6" s="63"/>
      <c r="E6" s="63"/>
      <c r="F6" s="49"/>
      <c r="G6" s="49"/>
      <c r="H6" s="49"/>
      <c r="I6" s="50" t="s">
        <v>108</v>
      </c>
    </row>
    <row r="7" spans="1:9" x14ac:dyDescent="0.2">
      <c r="A7" s="51" t="str">
        <f>+'prilog 1'!A7</f>
        <v>65-01-0233-08  - 4201337670008</v>
      </c>
      <c r="B7" s="51"/>
      <c r="C7" s="68"/>
      <c r="D7" s="68"/>
      <c r="E7" s="68"/>
      <c r="F7" s="78"/>
      <c r="G7" s="75"/>
      <c r="H7" s="69"/>
      <c r="I7" s="69">
        <f>+'prilog 1'!H7</f>
        <v>109</v>
      </c>
    </row>
    <row r="8" spans="1:9" x14ac:dyDescent="0.2">
      <c r="A8" s="63" t="s">
        <v>109</v>
      </c>
      <c r="B8" s="63"/>
      <c r="C8" s="63"/>
      <c r="D8" s="63"/>
      <c r="E8" s="63"/>
      <c r="F8" s="49"/>
      <c r="G8" s="49"/>
      <c r="H8" s="49"/>
      <c r="I8" s="50" t="s">
        <v>110</v>
      </c>
    </row>
    <row r="9" spans="1:9" x14ac:dyDescent="0.2">
      <c r="A9" s="59" t="str">
        <f>+'prilog 1'!A9</f>
        <v>ZJP-031-03</v>
      </c>
      <c r="B9" s="59"/>
      <c r="C9" s="60"/>
      <c r="D9" s="60"/>
      <c r="E9" s="60"/>
      <c r="F9" s="79"/>
      <c r="G9" s="79"/>
      <c r="H9" s="70"/>
      <c r="I9" s="70" t="str">
        <f>+'prilog 1'!H9</f>
        <v>ASA Banka d.d. Sarajevo</v>
      </c>
    </row>
    <row r="10" spans="1:9" x14ac:dyDescent="0.2">
      <c r="A10" s="63" t="s">
        <v>111</v>
      </c>
      <c r="B10" s="63"/>
      <c r="C10" s="63"/>
      <c r="D10" s="63"/>
      <c r="E10" s="63"/>
      <c r="F10" s="50"/>
      <c r="G10" s="50"/>
      <c r="H10" s="50"/>
      <c r="I10" s="50" t="s">
        <v>112</v>
      </c>
    </row>
    <row r="11" spans="1:9" x14ac:dyDescent="0.2">
      <c r="A11" s="61" t="str">
        <f>+'prilog 1'!A11</f>
        <v>-</v>
      </c>
      <c r="B11" s="61"/>
      <c r="C11" s="80"/>
      <c r="D11" s="80"/>
      <c r="E11" s="80"/>
      <c r="F11" s="75"/>
      <c r="G11" s="75"/>
      <c r="H11" s="69"/>
      <c r="I11" s="57" t="str">
        <f>+'prilog 1'!H11</f>
        <v>1341051150000887</v>
      </c>
    </row>
    <row r="12" spans="1:9" x14ac:dyDescent="0.2">
      <c r="A12" s="63" t="s">
        <v>113</v>
      </c>
      <c r="B12" s="63"/>
      <c r="C12" s="63"/>
      <c r="D12" s="63"/>
      <c r="E12" s="63"/>
      <c r="F12" s="50"/>
      <c r="G12" s="50"/>
      <c r="H12" s="50"/>
      <c r="I12" s="50" t="s">
        <v>114</v>
      </c>
    </row>
    <row r="13" spans="1:9" x14ac:dyDescent="0.2">
      <c r="A13" s="82"/>
      <c r="B13" s="82"/>
    </row>
    <row r="15" spans="1:9" x14ac:dyDescent="0.2">
      <c r="A15" s="200" t="s">
        <v>216</v>
      </c>
      <c r="B15" s="200"/>
      <c r="C15" s="200"/>
      <c r="D15" s="200"/>
      <c r="E15" s="200"/>
      <c r="F15" s="200"/>
      <c r="G15" s="200"/>
      <c r="H15" s="200"/>
      <c r="I15" s="200"/>
    </row>
    <row r="16" spans="1:9" x14ac:dyDescent="0.2">
      <c r="A16" s="207" t="s">
        <v>217</v>
      </c>
      <c r="B16" s="207"/>
      <c r="C16" s="207"/>
      <c r="D16" s="207"/>
      <c r="E16" s="207"/>
      <c r="F16" s="207"/>
      <c r="G16" s="207"/>
      <c r="H16" s="207"/>
      <c r="I16" s="207"/>
    </row>
    <row r="17" spans="1:10" x14ac:dyDescent="0.2">
      <c r="A17" s="208" t="str">
        <f>+'prilog 3'!A17:F17</f>
        <v>za period završen na dan 31.12.2025. godine</v>
      </c>
      <c r="B17" s="208"/>
      <c r="C17" s="208"/>
      <c r="D17" s="208"/>
      <c r="E17" s="208"/>
      <c r="F17" s="208"/>
      <c r="G17" s="208"/>
      <c r="H17" s="208"/>
      <c r="I17" s="208"/>
    </row>
    <row r="18" spans="1:10" x14ac:dyDescent="0.2">
      <c r="A18" s="108"/>
      <c r="B18" s="108"/>
      <c r="C18" s="108"/>
      <c r="D18" s="108"/>
      <c r="E18" s="108"/>
      <c r="F18" s="108"/>
      <c r="G18" s="108"/>
      <c r="H18" s="108"/>
      <c r="I18" s="108"/>
    </row>
    <row r="20" spans="1:10" x14ac:dyDescent="0.2">
      <c r="A20"/>
      <c r="B20"/>
      <c r="C20"/>
      <c r="D20"/>
      <c r="E20"/>
      <c r="F20"/>
      <c r="G20"/>
      <c r="H20"/>
      <c r="I20" s="43" t="s">
        <v>76</v>
      </c>
      <c r="J20" s="100"/>
    </row>
    <row r="21" spans="1:10" ht="40.5" customHeight="1" x14ac:dyDescent="0.2">
      <c r="A21" s="109" t="s">
        <v>1</v>
      </c>
      <c r="B21" s="110" t="s">
        <v>2</v>
      </c>
      <c r="C21" s="111" t="s">
        <v>89</v>
      </c>
      <c r="D21" s="112" t="s">
        <v>218</v>
      </c>
      <c r="E21" s="209" t="s">
        <v>219</v>
      </c>
      <c r="F21" s="210"/>
      <c r="G21" s="211"/>
      <c r="H21" s="113" t="str">
        <f>'prilog 2'!G19</f>
        <v>01.01. do 31.12.
tekuće godine</v>
      </c>
      <c r="I21" s="113" t="str">
        <f>'prilog 2'!H19</f>
        <v>01.01. do 31.12.
prethodne godine</v>
      </c>
    </row>
    <row r="22" spans="1:10" x14ac:dyDescent="0.2">
      <c r="A22" s="114">
        <v>1</v>
      </c>
      <c r="B22" s="115">
        <v>2</v>
      </c>
      <c r="C22" s="115">
        <v>3</v>
      </c>
      <c r="D22" s="115">
        <v>4</v>
      </c>
      <c r="E22" s="204">
        <v>5</v>
      </c>
      <c r="F22" s="205"/>
      <c r="G22" s="206"/>
      <c r="H22" s="116">
        <v>6</v>
      </c>
      <c r="I22" s="117">
        <v>7</v>
      </c>
    </row>
    <row r="23" spans="1:10" ht="15.75" customHeight="1" x14ac:dyDescent="0.2">
      <c r="A23" s="114"/>
      <c r="B23" s="115"/>
      <c r="C23" s="115"/>
      <c r="D23" s="115"/>
      <c r="E23" s="204"/>
      <c r="F23" s="205"/>
      <c r="G23" s="206"/>
      <c r="H23" s="116"/>
      <c r="I23" s="117"/>
    </row>
    <row r="24" spans="1:10" ht="15.75" customHeight="1" x14ac:dyDescent="0.2">
      <c r="A24" s="118" t="s">
        <v>7</v>
      </c>
      <c r="B24" s="119" t="s">
        <v>220</v>
      </c>
      <c r="C24" s="120"/>
      <c r="D24" s="120"/>
      <c r="E24" s="204"/>
      <c r="F24" s="205"/>
      <c r="G24" s="206"/>
      <c r="H24" s="121"/>
      <c r="I24" s="146"/>
    </row>
    <row r="25" spans="1:10" ht="15.75" customHeight="1" x14ac:dyDescent="0.2">
      <c r="A25" s="122" t="s">
        <v>59</v>
      </c>
      <c r="B25" s="123" t="s">
        <v>221</v>
      </c>
      <c r="C25" s="121"/>
      <c r="D25" s="124" t="s">
        <v>222</v>
      </c>
      <c r="E25" s="122">
        <v>4</v>
      </c>
      <c r="F25" s="122">
        <v>0</v>
      </c>
      <c r="G25" s="122">
        <v>1</v>
      </c>
      <c r="H25" s="147">
        <v>17815.53</v>
      </c>
      <c r="I25" s="146">
        <v>578.91999999999996</v>
      </c>
    </row>
    <row r="26" spans="1:10" ht="15.75" customHeight="1" x14ac:dyDescent="0.2">
      <c r="A26" s="122" t="s">
        <v>60</v>
      </c>
      <c r="B26" s="123" t="s">
        <v>223</v>
      </c>
      <c r="C26" s="121"/>
      <c r="D26" s="124" t="s">
        <v>222</v>
      </c>
      <c r="E26" s="122">
        <v>4</v>
      </c>
      <c r="F26" s="122">
        <v>0</v>
      </c>
      <c r="G26" s="122">
        <v>2</v>
      </c>
      <c r="H26" s="147">
        <f>31540.8+9521.66</f>
        <v>41062.46</v>
      </c>
      <c r="I26" s="146">
        <v>157555.14000000001</v>
      </c>
    </row>
    <row r="27" spans="1:10" ht="15.75" customHeight="1" x14ac:dyDescent="0.2">
      <c r="A27" s="122" t="s">
        <v>123</v>
      </c>
      <c r="B27" s="125" t="s">
        <v>224</v>
      </c>
      <c r="C27" s="121"/>
      <c r="D27" s="126" t="s">
        <v>225</v>
      </c>
      <c r="E27" s="122">
        <v>4</v>
      </c>
      <c r="F27" s="122">
        <v>0</v>
      </c>
      <c r="G27" s="122">
        <v>3</v>
      </c>
      <c r="H27" s="147"/>
      <c r="I27" s="146"/>
    </row>
    <row r="28" spans="1:10" ht="15.75" customHeight="1" x14ac:dyDescent="0.2">
      <c r="A28" s="122" t="s">
        <v>181</v>
      </c>
      <c r="B28" s="125" t="s">
        <v>226</v>
      </c>
      <c r="C28" s="121"/>
      <c r="D28" s="124" t="s">
        <v>222</v>
      </c>
      <c r="E28" s="122">
        <v>4</v>
      </c>
      <c r="F28" s="122">
        <v>0</v>
      </c>
      <c r="G28" s="122">
        <v>4</v>
      </c>
      <c r="H28" s="147">
        <f>88562.49+120554.2</f>
        <v>209116.69</v>
      </c>
      <c r="I28" s="146">
        <v>697.2</v>
      </c>
    </row>
    <row r="29" spans="1:10" ht="25.5" customHeight="1" x14ac:dyDescent="0.2">
      <c r="A29" s="122" t="s">
        <v>227</v>
      </c>
      <c r="B29" s="125" t="s">
        <v>228</v>
      </c>
      <c r="C29" s="121"/>
      <c r="D29" s="126" t="s">
        <v>225</v>
      </c>
      <c r="E29" s="122">
        <v>4</v>
      </c>
      <c r="F29" s="122">
        <v>0</v>
      </c>
      <c r="G29" s="122">
        <v>5</v>
      </c>
      <c r="H29" s="147"/>
      <c r="I29" s="146"/>
    </row>
    <row r="30" spans="1:10" ht="15.75" customHeight="1" x14ac:dyDescent="0.2">
      <c r="A30" s="122" t="s">
        <v>229</v>
      </c>
      <c r="B30" s="125" t="s">
        <v>230</v>
      </c>
      <c r="C30" s="121"/>
      <c r="D30" s="124" t="s">
        <v>222</v>
      </c>
      <c r="E30" s="122">
        <v>4</v>
      </c>
      <c r="F30" s="122">
        <v>0</v>
      </c>
      <c r="G30" s="122">
        <v>6</v>
      </c>
      <c r="H30" s="147"/>
      <c r="I30" s="146"/>
    </row>
    <row r="31" spans="1:10" ht="15.75" customHeight="1" x14ac:dyDescent="0.2">
      <c r="A31" s="122" t="s">
        <v>231</v>
      </c>
      <c r="B31" s="125" t="s">
        <v>232</v>
      </c>
      <c r="C31" s="121"/>
      <c r="D31" s="126" t="s">
        <v>225</v>
      </c>
      <c r="E31" s="122">
        <v>4</v>
      </c>
      <c r="F31" s="122">
        <v>0</v>
      </c>
      <c r="G31" s="122">
        <v>7</v>
      </c>
      <c r="H31" s="147">
        <v>-5000000</v>
      </c>
      <c r="I31" s="146"/>
    </row>
    <row r="32" spans="1:10" ht="15.75" customHeight="1" x14ac:dyDescent="0.2">
      <c r="A32" s="122" t="s">
        <v>233</v>
      </c>
      <c r="B32" s="125" t="s">
        <v>234</v>
      </c>
      <c r="C32" s="121"/>
      <c r="D32" s="124" t="s">
        <v>222</v>
      </c>
      <c r="E32" s="122">
        <v>4</v>
      </c>
      <c r="F32" s="122">
        <v>0</v>
      </c>
      <c r="G32" s="122">
        <v>8</v>
      </c>
      <c r="H32" s="146">
        <v>0</v>
      </c>
      <c r="I32" s="146">
        <v>0</v>
      </c>
    </row>
    <row r="33" spans="1:9" ht="15.75" customHeight="1" x14ac:dyDescent="0.2">
      <c r="A33" s="122" t="s">
        <v>235</v>
      </c>
      <c r="B33" s="125" t="s">
        <v>236</v>
      </c>
      <c r="C33" s="121"/>
      <c r="D33" s="126" t="s">
        <v>225</v>
      </c>
      <c r="E33" s="122">
        <v>4</v>
      </c>
      <c r="F33" s="122">
        <v>0</v>
      </c>
      <c r="G33" s="122">
        <v>9</v>
      </c>
      <c r="H33" s="147"/>
      <c r="I33" s="146"/>
    </row>
    <row r="34" spans="1:9" ht="15.75" customHeight="1" x14ac:dyDescent="0.2">
      <c r="A34" s="122" t="s">
        <v>237</v>
      </c>
      <c r="B34" s="125" t="s">
        <v>238</v>
      </c>
      <c r="C34" s="121"/>
      <c r="D34" s="124" t="s">
        <v>222</v>
      </c>
      <c r="E34" s="122">
        <v>4</v>
      </c>
      <c r="F34" s="122">
        <v>1</v>
      </c>
      <c r="G34" s="122">
        <v>0</v>
      </c>
      <c r="H34" s="147"/>
      <c r="I34" s="146"/>
    </row>
    <row r="35" spans="1:9" ht="15.75" customHeight="1" x14ac:dyDescent="0.2">
      <c r="A35" s="122" t="s">
        <v>239</v>
      </c>
      <c r="B35" s="127" t="s">
        <v>240</v>
      </c>
      <c r="C35" s="121"/>
      <c r="D35" s="126" t="s">
        <v>225</v>
      </c>
      <c r="E35" s="122">
        <v>4</v>
      </c>
      <c r="F35" s="122">
        <v>1</v>
      </c>
      <c r="G35" s="122">
        <v>1</v>
      </c>
      <c r="H35" s="147">
        <v>-197768.47</v>
      </c>
      <c r="I35" s="146">
        <v>-197486.17</v>
      </c>
    </row>
    <row r="36" spans="1:9" ht="18" customHeight="1" x14ac:dyDescent="0.2">
      <c r="A36" s="122" t="s">
        <v>241</v>
      </c>
      <c r="B36" s="127" t="s">
        <v>242</v>
      </c>
      <c r="C36" s="121"/>
      <c r="D36" s="126" t="s">
        <v>225</v>
      </c>
      <c r="E36" s="122">
        <v>4</v>
      </c>
      <c r="F36" s="122">
        <v>1</v>
      </c>
      <c r="G36" s="122">
        <v>2</v>
      </c>
      <c r="H36" s="147">
        <f>-675.69-855.84</f>
        <v>-1531.5300000000002</v>
      </c>
      <c r="I36" s="146">
        <v>-2.68</v>
      </c>
    </row>
    <row r="37" spans="1:9" ht="25.5" customHeight="1" x14ac:dyDescent="0.2">
      <c r="A37" s="122" t="s">
        <v>243</v>
      </c>
      <c r="B37" s="127" t="s">
        <v>244</v>
      </c>
      <c r="C37" s="121"/>
      <c r="D37" s="126" t="s">
        <v>225</v>
      </c>
      <c r="E37" s="122">
        <v>4</v>
      </c>
      <c r="F37" s="122">
        <v>1</v>
      </c>
      <c r="G37" s="122">
        <v>3</v>
      </c>
      <c r="H37" s="147">
        <f>-13725.7-11331.77</f>
        <v>-25057.47</v>
      </c>
      <c r="I37" s="149">
        <v>-26595.510000000002</v>
      </c>
    </row>
    <row r="38" spans="1:9" ht="15.75" customHeight="1" x14ac:dyDescent="0.2">
      <c r="A38" s="122" t="s">
        <v>245</v>
      </c>
      <c r="B38" s="127" t="s">
        <v>246</v>
      </c>
      <c r="C38" s="121"/>
      <c r="D38" s="126" t="s">
        <v>225</v>
      </c>
      <c r="E38" s="122">
        <v>4</v>
      </c>
      <c r="F38" s="122">
        <v>1</v>
      </c>
      <c r="G38" s="122">
        <v>4</v>
      </c>
      <c r="H38" s="147">
        <v>-24303.33</v>
      </c>
      <c r="I38" s="149">
        <v>-22403.29</v>
      </c>
    </row>
    <row r="39" spans="1:9" ht="15.75" customHeight="1" x14ac:dyDescent="0.2">
      <c r="A39" s="122" t="s">
        <v>247</v>
      </c>
      <c r="B39" s="128" t="s">
        <v>248</v>
      </c>
      <c r="C39" s="121"/>
      <c r="D39" s="126" t="s">
        <v>225</v>
      </c>
      <c r="E39" s="122">
        <v>4</v>
      </c>
      <c r="F39" s="122">
        <v>1</v>
      </c>
      <c r="G39" s="122">
        <v>5</v>
      </c>
      <c r="H39" s="147">
        <v>-11400</v>
      </c>
      <c r="I39" s="149">
        <v>-11400</v>
      </c>
    </row>
    <row r="40" spans="1:9" ht="15.75" customHeight="1" x14ac:dyDescent="0.2">
      <c r="A40" s="122" t="s">
        <v>249</v>
      </c>
      <c r="B40" s="128" t="s">
        <v>250</v>
      </c>
      <c r="C40" s="121"/>
      <c r="D40" s="126" t="s">
        <v>225</v>
      </c>
      <c r="E40" s="122">
        <v>4</v>
      </c>
      <c r="F40" s="122">
        <v>1</v>
      </c>
      <c r="G40" s="122">
        <v>6</v>
      </c>
      <c r="H40" s="147">
        <f>-108166.31+4511.22</f>
        <v>-103655.09</v>
      </c>
      <c r="I40" s="149">
        <v>-100505.92</v>
      </c>
    </row>
    <row r="41" spans="1:9" ht="15.75" customHeight="1" x14ac:dyDescent="0.2">
      <c r="A41" s="122" t="s">
        <v>251</v>
      </c>
      <c r="B41" s="128" t="s">
        <v>252</v>
      </c>
      <c r="C41" s="121"/>
      <c r="D41" s="126" t="s">
        <v>225</v>
      </c>
      <c r="E41" s="122">
        <v>4</v>
      </c>
      <c r="F41" s="122">
        <v>1</v>
      </c>
      <c r="G41" s="122">
        <v>7</v>
      </c>
      <c r="H41" s="147"/>
      <c r="I41" s="146"/>
    </row>
    <row r="42" spans="1:9" ht="15.75" customHeight="1" x14ac:dyDescent="0.2">
      <c r="A42" s="122" t="s">
        <v>253</v>
      </c>
      <c r="B42" s="129" t="s">
        <v>254</v>
      </c>
      <c r="C42" s="121"/>
      <c r="D42" s="124" t="s">
        <v>222</v>
      </c>
      <c r="E42" s="122">
        <v>4</v>
      </c>
      <c r="F42" s="122">
        <v>1</v>
      </c>
      <c r="G42" s="122">
        <v>8</v>
      </c>
      <c r="H42" s="147"/>
      <c r="I42" s="146">
        <v>10812.1</v>
      </c>
    </row>
    <row r="43" spans="1:9" ht="15.75" customHeight="1" x14ac:dyDescent="0.2">
      <c r="A43" s="122" t="s">
        <v>255</v>
      </c>
      <c r="B43" s="130" t="s">
        <v>256</v>
      </c>
      <c r="C43" s="121"/>
      <c r="D43" s="126" t="s">
        <v>225</v>
      </c>
      <c r="E43" s="122">
        <v>4</v>
      </c>
      <c r="F43" s="122">
        <v>1</v>
      </c>
      <c r="G43" s="122">
        <v>9</v>
      </c>
      <c r="H43" s="147">
        <f>-7020-94.42+4511.22-16784.03-1618.15+649</f>
        <v>-20356.38</v>
      </c>
      <c r="I43" s="146">
        <v>-17589.589999999997</v>
      </c>
    </row>
    <row r="44" spans="1:9" ht="25.5" customHeight="1" x14ac:dyDescent="0.2">
      <c r="A44" s="131" t="s">
        <v>71</v>
      </c>
      <c r="B44" s="132" t="s">
        <v>257</v>
      </c>
      <c r="C44" s="121"/>
      <c r="D44" s="126" t="s">
        <v>258</v>
      </c>
      <c r="E44" s="122">
        <v>4</v>
      </c>
      <c r="F44" s="122">
        <v>2</v>
      </c>
      <c r="G44" s="122">
        <v>0</v>
      </c>
      <c r="H44" s="147">
        <f>+SUM(H25:H43)</f>
        <v>-5116077.59</v>
      </c>
      <c r="I44" s="147">
        <v>-206339.8</v>
      </c>
    </row>
    <row r="45" spans="1:9" ht="15.75" customHeight="1" x14ac:dyDescent="0.2">
      <c r="A45" s="122"/>
      <c r="B45" s="123"/>
      <c r="C45" s="121"/>
      <c r="D45" s="126"/>
      <c r="E45" s="204"/>
      <c r="F45" s="205"/>
      <c r="G45" s="206"/>
      <c r="H45" s="147"/>
      <c r="I45" s="146"/>
    </row>
    <row r="46" spans="1:9" ht="15.75" customHeight="1" x14ac:dyDescent="0.2">
      <c r="A46" s="131" t="s">
        <v>8</v>
      </c>
      <c r="B46" s="133" t="s">
        <v>259</v>
      </c>
      <c r="C46" s="121"/>
      <c r="D46" s="121"/>
      <c r="E46" s="204"/>
      <c r="F46" s="205"/>
      <c r="G46" s="206"/>
      <c r="H46" s="147"/>
      <c r="I46" s="146"/>
    </row>
    <row r="47" spans="1:9" ht="15.75" customHeight="1" x14ac:dyDescent="0.2">
      <c r="A47" s="122" t="s">
        <v>18</v>
      </c>
      <c r="B47" s="134" t="s">
        <v>260</v>
      </c>
      <c r="C47" s="121"/>
      <c r="D47" s="124" t="s">
        <v>222</v>
      </c>
      <c r="E47" s="122">
        <v>4</v>
      </c>
      <c r="F47" s="122">
        <v>2</v>
      </c>
      <c r="G47" s="122">
        <v>1</v>
      </c>
      <c r="H47" s="147"/>
      <c r="I47" s="146"/>
    </row>
    <row r="48" spans="1:9" ht="15.75" customHeight="1" x14ac:dyDescent="0.2">
      <c r="A48" s="122" t="s">
        <v>17</v>
      </c>
      <c r="B48" s="134" t="s">
        <v>261</v>
      </c>
      <c r="C48" s="121"/>
      <c r="D48" s="126" t="s">
        <v>225</v>
      </c>
      <c r="E48" s="122">
        <v>4</v>
      </c>
      <c r="F48" s="122">
        <v>2</v>
      </c>
      <c r="G48" s="122">
        <v>2</v>
      </c>
      <c r="H48" s="147"/>
      <c r="I48" s="146"/>
    </row>
    <row r="49" spans="1:9" ht="15.75" customHeight="1" x14ac:dyDescent="0.2">
      <c r="A49" s="122" t="s">
        <v>186</v>
      </c>
      <c r="B49" s="129" t="s">
        <v>262</v>
      </c>
      <c r="C49" s="121"/>
      <c r="D49" s="126" t="s">
        <v>225</v>
      </c>
      <c r="E49" s="122">
        <v>4</v>
      </c>
      <c r="F49" s="122">
        <v>2</v>
      </c>
      <c r="G49" s="122">
        <v>3</v>
      </c>
      <c r="H49" s="147"/>
      <c r="I49" s="146"/>
    </row>
    <row r="50" spans="1:9" ht="15.75" customHeight="1" x14ac:dyDescent="0.2">
      <c r="A50" s="122" t="s">
        <v>263</v>
      </c>
      <c r="B50" s="123" t="s">
        <v>264</v>
      </c>
      <c r="C50" s="121"/>
      <c r="D50" s="126" t="s">
        <v>225</v>
      </c>
      <c r="E50" s="122">
        <v>4</v>
      </c>
      <c r="F50" s="122">
        <v>2</v>
      </c>
      <c r="G50" s="122">
        <v>4</v>
      </c>
      <c r="H50" s="147"/>
      <c r="I50" s="146"/>
    </row>
    <row r="51" spans="1:9" ht="15.75" customHeight="1" x14ac:dyDescent="0.2">
      <c r="A51" s="122" t="s">
        <v>265</v>
      </c>
      <c r="B51" s="129" t="s">
        <v>266</v>
      </c>
      <c r="C51" s="121"/>
      <c r="D51" s="124" t="s">
        <v>222</v>
      </c>
      <c r="E51" s="122">
        <v>4</v>
      </c>
      <c r="F51" s="122">
        <v>2</v>
      </c>
      <c r="G51" s="122">
        <v>5</v>
      </c>
      <c r="H51" s="147"/>
      <c r="I51" s="146"/>
    </row>
    <row r="52" spans="1:9" ht="15.75" customHeight="1" x14ac:dyDescent="0.2">
      <c r="A52" s="122" t="s">
        <v>267</v>
      </c>
      <c r="B52" s="130" t="s">
        <v>268</v>
      </c>
      <c r="C52" s="121"/>
      <c r="D52" s="126" t="s">
        <v>225</v>
      </c>
      <c r="E52" s="122">
        <v>4</v>
      </c>
      <c r="F52" s="122">
        <v>2</v>
      </c>
      <c r="G52" s="122">
        <v>6</v>
      </c>
      <c r="H52" s="147"/>
      <c r="I52" s="146"/>
    </row>
    <row r="53" spans="1:9" ht="25.5" customHeight="1" x14ac:dyDescent="0.2">
      <c r="A53" s="135" t="s">
        <v>70</v>
      </c>
      <c r="B53" s="136" t="s">
        <v>269</v>
      </c>
      <c r="C53" s="121"/>
      <c r="D53" s="126" t="s">
        <v>258</v>
      </c>
      <c r="E53" s="122">
        <v>4</v>
      </c>
      <c r="F53" s="122">
        <v>2</v>
      </c>
      <c r="G53" s="122">
        <v>7</v>
      </c>
      <c r="H53" s="147">
        <f>+SUM(H47:H52)</f>
        <v>0</v>
      </c>
      <c r="I53" s="147">
        <v>0</v>
      </c>
    </row>
    <row r="54" spans="1:9" ht="15.75" customHeight="1" x14ac:dyDescent="0.2">
      <c r="A54" s="137"/>
      <c r="B54" s="120"/>
      <c r="C54" s="138"/>
      <c r="D54" s="126"/>
      <c r="E54" s="204"/>
      <c r="F54" s="205"/>
      <c r="G54" s="206"/>
      <c r="H54" s="147"/>
      <c r="I54" s="146"/>
    </row>
    <row r="55" spans="1:9" ht="25.5" customHeight="1" x14ac:dyDescent="0.2">
      <c r="A55" s="137" t="s">
        <v>165</v>
      </c>
      <c r="B55" s="139" t="s">
        <v>270</v>
      </c>
      <c r="C55" s="138"/>
      <c r="D55" s="126" t="s">
        <v>258</v>
      </c>
      <c r="E55" s="122">
        <v>4</v>
      </c>
      <c r="F55" s="122">
        <v>2</v>
      </c>
      <c r="G55" s="122">
        <v>8</v>
      </c>
      <c r="H55" s="147">
        <f>+H44+H53</f>
        <v>-5116077.59</v>
      </c>
      <c r="I55" s="147">
        <v>-206339.8</v>
      </c>
    </row>
    <row r="56" spans="1:9" ht="15.75" customHeight="1" x14ac:dyDescent="0.2">
      <c r="A56" s="137"/>
      <c r="B56" s="120"/>
      <c r="C56" s="138"/>
      <c r="D56" s="126"/>
      <c r="E56" s="204"/>
      <c r="F56" s="205"/>
      <c r="G56" s="206"/>
      <c r="H56" s="147"/>
      <c r="I56" s="146"/>
    </row>
    <row r="57" spans="1:9" ht="15.75" customHeight="1" x14ac:dyDescent="0.2">
      <c r="A57" s="137" t="s">
        <v>58</v>
      </c>
      <c r="B57" s="139" t="s">
        <v>271</v>
      </c>
      <c r="C57" s="138"/>
      <c r="D57" s="126" t="s">
        <v>258</v>
      </c>
      <c r="E57" s="122">
        <v>4</v>
      </c>
      <c r="F57" s="122">
        <v>2</v>
      </c>
      <c r="G57" s="122">
        <v>9</v>
      </c>
      <c r="H57" s="147">
        <f>+I59</f>
        <v>6307224.2000000002</v>
      </c>
      <c r="I57" s="146">
        <v>6513564</v>
      </c>
    </row>
    <row r="58" spans="1:9" ht="25.5" customHeight="1" x14ac:dyDescent="0.2">
      <c r="A58" s="137" t="s">
        <v>72</v>
      </c>
      <c r="B58" s="139" t="s">
        <v>272</v>
      </c>
      <c r="C58" s="138"/>
      <c r="D58" s="126" t="s">
        <v>258</v>
      </c>
      <c r="E58" s="122">
        <v>4</v>
      </c>
      <c r="F58" s="122">
        <v>3</v>
      </c>
      <c r="G58" s="122">
        <v>0</v>
      </c>
      <c r="H58" s="147"/>
      <c r="I58" s="146"/>
    </row>
    <row r="59" spans="1:9" ht="15.75" customHeight="1" x14ac:dyDescent="0.2">
      <c r="A59" s="137" t="s">
        <v>73</v>
      </c>
      <c r="B59" s="139" t="s">
        <v>273</v>
      </c>
      <c r="C59" s="138"/>
      <c r="D59" s="126" t="s">
        <v>258</v>
      </c>
      <c r="E59" s="122">
        <v>4</v>
      </c>
      <c r="F59" s="122">
        <v>3</v>
      </c>
      <c r="G59" s="122">
        <v>1</v>
      </c>
      <c r="H59" s="147">
        <f>+H55+H57+H58</f>
        <v>1191146.6100000003</v>
      </c>
      <c r="I59" s="147">
        <f>+I57+I55</f>
        <v>6307224.2000000002</v>
      </c>
    </row>
    <row r="60" spans="1:9" ht="15.75" customHeight="1" x14ac:dyDescent="0.2">
      <c r="A60" s="140"/>
      <c r="B60"/>
      <c r="C60"/>
      <c r="D60"/>
      <c r="E60"/>
      <c r="F60"/>
      <c r="G60"/>
      <c r="H60" s="156"/>
    </row>
    <row r="61" spans="1:9" ht="15.75" customHeight="1" x14ac:dyDescent="0.2">
      <c r="A61" s="140"/>
      <c r="B61"/>
      <c r="C61"/>
      <c r="D61"/>
      <c r="E61"/>
      <c r="F61"/>
      <c r="G61"/>
      <c r="H61" s="160"/>
      <c r="I61" s="153"/>
    </row>
    <row r="62" spans="1:9" ht="15.75" customHeight="1" x14ac:dyDescent="0.2">
      <c r="A62" s="140"/>
      <c r="B62"/>
      <c r="C62"/>
      <c r="D62"/>
      <c r="E62"/>
      <c r="F62"/>
      <c r="G62"/>
      <c r="H62" s="155"/>
    </row>
    <row r="63" spans="1:9" ht="51" x14ac:dyDescent="0.2">
      <c r="A63" s="141"/>
      <c r="B63" s="12" t="str">
        <f>+'prilog 1'!B90</f>
        <v>U Sarajevu                                                              Certificirani računovođa  Elvira Žilić</v>
      </c>
      <c r="C63" s="12"/>
      <c r="D63" s="37"/>
      <c r="E63" s="38"/>
      <c r="F63" s="38"/>
      <c r="H63" s="37" t="s">
        <v>74</v>
      </c>
      <c r="I63" s="42" t="s">
        <v>75</v>
      </c>
    </row>
    <row r="64" spans="1:9" x14ac:dyDescent="0.2">
      <c r="A64" s="141"/>
      <c r="B64" s="12" t="str">
        <f>'prilog 1'!B91</f>
        <v>Dana 31.12.2025.                                                                  Broj licence:</v>
      </c>
      <c r="C64" s="12"/>
      <c r="D64" s="12"/>
      <c r="E64" s="12"/>
      <c r="F64" s="12"/>
      <c r="H64" s="39"/>
      <c r="I64" s="41"/>
    </row>
    <row r="65" spans="1:1" x14ac:dyDescent="0.2">
      <c r="A65" s="141"/>
    </row>
    <row r="66" spans="1:1" x14ac:dyDescent="0.2">
      <c r="A66" s="141"/>
    </row>
    <row r="67" spans="1:1" x14ac:dyDescent="0.2">
      <c r="A67" s="141"/>
    </row>
    <row r="68" spans="1:1" x14ac:dyDescent="0.2">
      <c r="A68" s="141"/>
    </row>
  </sheetData>
  <mergeCells count="11">
    <mergeCell ref="E56:G56"/>
    <mergeCell ref="E23:G23"/>
    <mergeCell ref="A15:I15"/>
    <mergeCell ref="A16:I16"/>
    <mergeCell ref="A17:I17"/>
    <mergeCell ref="E21:G21"/>
    <mergeCell ref="E22:G22"/>
    <mergeCell ref="E24:G24"/>
    <mergeCell ref="E45:G45"/>
    <mergeCell ref="E46:G46"/>
    <mergeCell ref="E54:G54"/>
  </mergeCells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activeCell="C18" sqref="C18"/>
    </sheetView>
  </sheetViews>
  <sheetFormatPr defaultRowHeight="12.75" x14ac:dyDescent="0.2"/>
  <cols>
    <col min="1" max="1" width="116.140625" customWidth="1"/>
    <col min="2" max="2" width="45.85546875" customWidth="1"/>
  </cols>
  <sheetData>
    <row r="1" spans="1:2" x14ac:dyDescent="0.2">
      <c r="A1" s="212" t="s">
        <v>282</v>
      </c>
    </row>
    <row r="2" spans="1:2" x14ac:dyDescent="0.2">
      <c r="A2" s="213"/>
    </row>
    <row r="3" spans="1:2" x14ac:dyDescent="0.2">
      <c r="A3" s="213"/>
    </row>
    <row r="4" spans="1:2" ht="40.5" customHeight="1" x14ac:dyDescent="0.2">
      <c r="A4" s="213"/>
    </row>
    <row r="7" spans="1:2" ht="47.25" x14ac:dyDescent="0.2">
      <c r="A7" s="169" t="s">
        <v>293</v>
      </c>
      <c r="B7" s="171" t="s">
        <v>294</v>
      </c>
    </row>
    <row r="8" spans="1:2" ht="64.5" customHeight="1" x14ac:dyDescent="0.2">
      <c r="A8" s="170" t="s">
        <v>152</v>
      </c>
      <c r="B8" s="171" t="s">
        <v>295</v>
      </c>
    </row>
  </sheetData>
  <mergeCells count="1">
    <mergeCell ref="A1:A4"/>
  </mergeCells>
  <conditionalFormatting sqref="A7">
    <cfRule type="expression" dxfId="2" priority="2">
      <formula>OR(LEFT(#REF!,5)="Reviz",LEFT(#REF!,6)="Izjava")</formula>
    </cfRule>
  </conditionalFormatting>
  <conditionalFormatting sqref="B7 A8">
    <cfRule type="expression" dxfId="1" priority="3">
      <formula>OR(LEFT(#REF!,5)="Reviz",LEFT(#REF!,6)="Izjava")</formula>
    </cfRule>
  </conditionalFormatting>
  <conditionalFormatting sqref="B8">
    <cfRule type="expression" dxfId="0" priority="1">
      <formula>OR(LEFT(#REF!,5)="Reviz",LEFT(#REF!,6)="Izjava")</formula>
    </cfRule>
  </conditionalFormatting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Sabina Selmanovic</cp:lastModifiedBy>
  <cp:lastPrinted>2026-04-13T08:13:08Z</cp:lastPrinted>
  <dcterms:created xsi:type="dcterms:W3CDTF">2010-11-22T08:47:27Z</dcterms:created>
  <dcterms:modified xsi:type="dcterms:W3CDTF">2026-04-13T08:13:18Z</dcterms:modified>
</cp:coreProperties>
</file>