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csrv-ilirika\ZVANICNI DOKUMENTI2\ZIF Fortuna Fond\NVI ZIF Fortuna\NVI 2025\III kvartal\"/>
    </mc:Choice>
  </mc:AlternateContent>
  <bookViews>
    <workbookView xWindow="14370" yWindow="135" windowWidth="14355" windowHeight="15240" tabRatio="678" activeTab="4"/>
  </bookViews>
  <sheets>
    <sheet name=" Prilog 1" sheetId="10" r:id="rId1"/>
    <sheet name="Prilog 2" sheetId="11" r:id="rId2"/>
    <sheet name="Prilog 3" sheetId="15" r:id="rId3"/>
    <sheet name=" Prilog 3a" sheetId="1" r:id="rId4"/>
    <sheet name="Prilog 4" sheetId="7" r:id="rId5"/>
    <sheet name="Prilog 5" sheetId="6" r:id="rId6"/>
    <sheet name="Prilog 5b" sheetId="22" r:id="rId7"/>
    <sheet name="Prilog 5a" sheetId="16" r:id="rId8"/>
    <sheet name="Prilog 5c" sheetId="12" r:id="rId9"/>
    <sheet name="Prilog 6" sheetId="8" r:id="rId10"/>
    <sheet name="Prilog 7" sheetId="21" r:id="rId11"/>
    <sheet name="Prilog 8" sheetId="20" r:id="rId12"/>
  </sheets>
  <externalReferences>
    <externalReference r:id="rId13"/>
    <externalReference r:id="rId14"/>
  </externalReferences>
  <definedNames>
    <definedName name="OLE_LINK1" localSheetId="3">' Prilog 3a'!#REF!</definedName>
    <definedName name="_xlnm.Print_Area" localSheetId="1">'Prilog 2'!$A$1:$N$160</definedName>
    <definedName name="_xlnm.Print_Area" localSheetId="4">'Prilog 4'!$A$1:$D$37</definedName>
    <definedName name="_xlnm.Print_Area" localSheetId="5">'Prilog 5'!$A$1:$P$65</definedName>
    <definedName name="_xlnm.Print_Area" localSheetId="9">'Prilog 6'!$A$1:$E$30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6" l="1"/>
  <c r="M19" i="16"/>
  <c r="M23" i="16"/>
  <c r="M29" i="16"/>
  <c r="M30" i="16"/>
  <c r="M31" i="16"/>
  <c r="M34" i="16"/>
  <c r="M35" i="16"/>
  <c r="M17" i="16"/>
  <c r="C27" i="7" l="1"/>
  <c r="H35" i="16" l="1"/>
  <c r="G35" i="16"/>
  <c r="H34" i="16"/>
  <c r="G34" i="16"/>
  <c r="K33" i="16"/>
  <c r="M33" i="16" s="1"/>
  <c r="H33" i="16"/>
  <c r="G33" i="16"/>
  <c r="K32" i="16"/>
  <c r="M32" i="16" s="1"/>
  <c r="H32" i="16"/>
  <c r="G32" i="16"/>
  <c r="H31" i="16"/>
  <c r="G31" i="16"/>
  <c r="H30" i="16"/>
  <c r="G30" i="16"/>
  <c r="H29" i="16"/>
  <c r="G29" i="16"/>
  <c r="K28" i="16"/>
  <c r="M28" i="16" s="1"/>
  <c r="H28" i="16"/>
  <c r="G28" i="16"/>
  <c r="K27" i="16"/>
  <c r="M27" i="16" s="1"/>
  <c r="H27" i="16"/>
  <c r="G27" i="16"/>
  <c r="K26" i="16"/>
  <c r="M26" i="16" s="1"/>
  <c r="H26" i="16"/>
  <c r="G26" i="16"/>
  <c r="F39" i="20" l="1"/>
  <c r="B39" i="20"/>
  <c r="B36" i="20"/>
  <c r="E19" i="20"/>
  <c r="I19" i="20" s="1"/>
  <c r="D19" i="20"/>
  <c r="H19" i="20" s="1"/>
  <c r="I18" i="20"/>
  <c r="H18" i="20"/>
  <c r="I17" i="20"/>
  <c r="H17" i="20"/>
  <c r="I16" i="20"/>
  <c r="H16" i="20"/>
  <c r="I15" i="20"/>
  <c r="H15" i="20"/>
  <c r="I14" i="20"/>
  <c r="H14" i="20"/>
  <c r="I13" i="20"/>
  <c r="I20" i="20" s="1"/>
  <c r="H13" i="20"/>
  <c r="H20" i="20" s="1"/>
  <c r="G4" i="20"/>
  <c r="H27" i="1"/>
  <c r="H31" i="1"/>
  <c r="H30" i="1"/>
  <c r="C22" i="15"/>
  <c r="D22" i="15"/>
  <c r="E22" i="15"/>
  <c r="F22" i="15"/>
  <c r="G22" i="15"/>
  <c r="H22" i="15"/>
  <c r="I22" i="15"/>
  <c r="J22" i="15"/>
  <c r="K22" i="15"/>
  <c r="L22" i="15"/>
  <c r="M22" i="15"/>
  <c r="N22" i="15"/>
  <c r="P22" i="15"/>
  <c r="Q22" i="15"/>
  <c r="R22" i="15"/>
  <c r="B22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P21" i="15"/>
  <c r="B21" i="15"/>
  <c r="I18" i="22" l="1"/>
  <c r="E15" i="12" l="1"/>
  <c r="E16" i="12"/>
  <c r="F43" i="22"/>
  <c r="G43" i="22"/>
  <c r="G41" i="22"/>
  <c r="G42" i="22"/>
  <c r="G40" i="22"/>
  <c r="F41" i="22"/>
  <c r="F42" i="22"/>
  <c r="F40" i="22"/>
  <c r="L25" i="16"/>
  <c r="M25" i="16" s="1"/>
  <c r="L24" i="16"/>
  <c r="M24" i="16" s="1"/>
  <c r="L22" i="16"/>
  <c r="M22" i="16" s="1"/>
  <c r="L21" i="16"/>
  <c r="M21" i="16" s="1"/>
  <c r="L20" i="16"/>
  <c r="M18" i="6"/>
  <c r="L18" i="6" s="1"/>
  <c r="K18" i="6"/>
  <c r="M20" i="16" l="1"/>
  <c r="M37" i="16" s="1"/>
  <c r="L37" i="16"/>
  <c r="B39" i="16"/>
  <c r="B42" i="16"/>
  <c r="K41" i="22" l="1"/>
  <c r="K19" i="22" l="1"/>
  <c r="K20" i="22"/>
  <c r="K22" i="22"/>
  <c r="K23" i="22"/>
  <c r="K25" i="22"/>
  <c r="K26" i="22"/>
  <c r="K27" i="22"/>
  <c r="K28" i="22"/>
  <c r="K29" i="22"/>
  <c r="K30" i="22"/>
  <c r="K31" i="22"/>
  <c r="K32" i="22"/>
  <c r="K33" i="22"/>
  <c r="K34" i="22"/>
  <c r="K36" i="22"/>
  <c r="K38" i="22"/>
  <c r="K40" i="22"/>
  <c r="B32" i="21" l="1"/>
  <c r="A33" i="8"/>
  <c r="A31" i="12"/>
  <c r="B51" i="22"/>
  <c r="A58" i="6"/>
  <c r="B33" i="7"/>
  <c r="A25" i="15"/>
  <c r="D28" i="12" l="1"/>
  <c r="B28" i="12"/>
  <c r="C16" i="12" s="1"/>
  <c r="C15" i="12" l="1"/>
  <c r="A36" i="8"/>
  <c r="A34" i="12"/>
  <c r="A61" i="6"/>
  <c r="G32" i="22" l="1"/>
  <c r="G33" i="22"/>
  <c r="F33" i="22"/>
  <c r="F32" i="22"/>
  <c r="M30" i="6" l="1"/>
  <c r="M25" i="6" l="1"/>
  <c r="G39" i="22" l="1"/>
  <c r="G38" i="22"/>
  <c r="F39" i="22"/>
  <c r="F3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4" i="22"/>
  <c r="G35" i="22"/>
  <c r="G36" i="22"/>
  <c r="G37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4" i="22"/>
  <c r="F35" i="22"/>
  <c r="F36" i="22"/>
  <c r="F37" i="22"/>
  <c r="G18" i="22"/>
  <c r="F18" i="22"/>
  <c r="K35" i="22" l="1"/>
  <c r="K21" i="22"/>
  <c r="K39" i="22"/>
  <c r="K43" i="22"/>
  <c r="K37" i="22"/>
  <c r="K24" i="22"/>
  <c r="K18" i="22"/>
  <c r="F35" i="21" l="1"/>
  <c r="B35" i="21"/>
  <c r="J53" i="22"/>
  <c r="B54" i="22"/>
  <c r="K42" i="16"/>
  <c r="C36" i="7"/>
  <c r="B36" i="7"/>
  <c r="O28" i="15"/>
  <c r="A28" i="15"/>
  <c r="C1" i="7" l="1"/>
  <c r="C2" i="7"/>
  <c r="C3" i="7"/>
  <c r="C5" i="7"/>
  <c r="C6" i="7"/>
  <c r="D6" i="15" l="1"/>
  <c r="D5" i="15"/>
  <c r="D3" i="15"/>
  <c r="D2" i="15"/>
  <c r="D1" i="15"/>
  <c r="E1" i="6" l="1"/>
  <c r="E2" i="6"/>
  <c r="E3" i="6"/>
  <c r="E5" i="6"/>
  <c r="E6" i="6"/>
  <c r="C6" i="8"/>
  <c r="C5" i="8"/>
  <c r="C3" i="8"/>
  <c r="C2" i="8"/>
  <c r="C1" i="8"/>
  <c r="C6" i="12"/>
  <c r="C5" i="12"/>
  <c r="C3" i="12"/>
  <c r="C2" i="12"/>
  <c r="C1" i="12"/>
  <c r="D20" i="7" l="1"/>
  <c r="D15" i="7" l="1"/>
  <c r="D22" i="7"/>
  <c r="D18" i="7"/>
  <c r="D24" i="7"/>
  <c r="D16" i="7"/>
  <c r="D25" i="7"/>
  <c r="D21" i="7"/>
  <c r="D17" i="7"/>
  <c r="C28" i="7"/>
  <c r="D26" i="7"/>
  <c r="D14" i="7"/>
  <c r="D27" i="7"/>
  <c r="D23" i="7"/>
  <c r="D19" i="7"/>
  <c r="D28" i="7" l="1"/>
  <c r="C29" i="7" l="1"/>
  <c r="C29" i="8" s="1"/>
  <c r="C23" i="8"/>
  <c r="C22" i="8" l="1"/>
  <c r="C28" i="8"/>
  <c r="C30" i="7"/>
  <c r="K42" i="22" l="1"/>
  <c r="C18" i="8" l="1"/>
  <c r="C31" i="8" l="1"/>
  <c r="C20" i="8"/>
</calcChain>
</file>

<file path=xl/sharedStrings.xml><?xml version="1.0" encoding="utf-8"?>
<sst xmlns="http://schemas.openxmlformats.org/spreadsheetml/2006/main" count="1035" uniqueCount="498">
  <si>
    <t>1.</t>
  </si>
  <si>
    <t>2.</t>
  </si>
  <si>
    <t>3.</t>
  </si>
  <si>
    <t>4.</t>
  </si>
  <si>
    <t>5.</t>
  </si>
  <si>
    <t>Gotovina i gotovinski ekvivalenti</t>
  </si>
  <si>
    <t>I</t>
  </si>
  <si>
    <t>II</t>
  </si>
  <si>
    <t>IV</t>
  </si>
  <si>
    <t>Naknada depozitaru</t>
  </si>
  <si>
    <t>Naknada za reviziju</t>
  </si>
  <si>
    <t>Naknada za računovodstvo</t>
  </si>
  <si>
    <t xml:space="preserve">Troškovi servisiranja dioničara </t>
  </si>
  <si>
    <t>Ostali troškovi</t>
  </si>
  <si>
    <t>Ukupno troškovi:</t>
  </si>
  <si>
    <t>Vrsta troška</t>
  </si>
  <si>
    <t>Iznos (KM)</t>
  </si>
  <si>
    <t>Udio %</t>
  </si>
  <si>
    <t>Tekuća godina</t>
  </si>
  <si>
    <t>Prethodna godina</t>
  </si>
  <si>
    <t>III</t>
  </si>
  <si>
    <t>Finansijski pokazatelji</t>
  </si>
  <si>
    <t>Isplaćeni iznos investitorima u toku godine</t>
  </si>
  <si>
    <t>Oznaka papira</t>
  </si>
  <si>
    <t xml:space="preserve">Naziv fonda :                                                        </t>
  </si>
  <si>
    <t xml:space="preserve">Registarski broj fonda : </t>
  </si>
  <si>
    <t xml:space="preserve">Naziv društva za upravljanje: </t>
  </si>
  <si>
    <t>Matični broj društva za upravljanje:</t>
  </si>
  <si>
    <t xml:space="preserve">JIB društva za upravljanje: </t>
  </si>
  <si>
    <t>JIB investicionog fonda:</t>
  </si>
  <si>
    <t>Naknada berzi</t>
  </si>
  <si>
    <t>Naknade i troškovi nadzornog odbora</t>
  </si>
  <si>
    <t>Troškovi kupovine i prodaje ulaganja</t>
  </si>
  <si>
    <t>Sadržaj</t>
  </si>
  <si>
    <t>Napomena</t>
  </si>
  <si>
    <t xml:space="preserve">1.Informacije o identitetu Fonda </t>
  </si>
  <si>
    <t>web:</t>
  </si>
  <si>
    <t>punu i skraćenu firmu, adresu sjedišta:</t>
  </si>
  <si>
    <t>broj telefona i telefaksa:</t>
  </si>
  <si>
    <t>e-mail adresu:</t>
  </si>
  <si>
    <t>registarski broj Fonda u registru kod Komisije:</t>
  </si>
  <si>
    <t xml:space="preserve">ime i prezime predsjednika i članova nadzornog odbora Fonda; </t>
  </si>
  <si>
    <t xml:space="preserve">ime i prezime članova odbora za reviziju; </t>
  </si>
  <si>
    <t xml:space="preserve">2. Informacije o Društvu koje upravlja Fondom: </t>
  </si>
  <si>
    <t xml:space="preserve">ime i prezime direktora Fonda; </t>
  </si>
  <si>
    <t xml:space="preserve">Naziv emitenta </t>
  </si>
  <si>
    <t>Ukupan broj emitovanih vp/udjela</t>
  </si>
  <si>
    <t>Nabavna cijena vp/udjela</t>
  </si>
  <si>
    <t>% od NVI fonda</t>
  </si>
  <si>
    <t>Obaveze po osnovu troškova poslovanja</t>
  </si>
  <si>
    <t>NVI po dionici/udjelu fonda</t>
  </si>
  <si>
    <t>IMOVINA FONDA</t>
  </si>
  <si>
    <t>UKUPNO</t>
  </si>
  <si>
    <t>Ostalo</t>
  </si>
  <si>
    <t xml:space="preserve">Stanje na početku perioda </t>
  </si>
  <si>
    <t xml:space="preserve">Transakcije tokom perioda </t>
  </si>
  <si>
    <t xml:space="preserve">Stanje na kraju perioda </t>
  </si>
  <si>
    <t xml:space="preserve"> % učešća kod emitenta</t>
  </si>
  <si>
    <t xml:space="preserve">Jedinična fer vrij.                </t>
  </si>
  <si>
    <t xml:space="preserve">Ukupna fer vrijednost ulaganja </t>
  </si>
  <si>
    <t xml:space="preserve"> % učešća u NVI fonda</t>
  </si>
  <si>
    <t>vrijednost</t>
  </si>
  <si>
    <t xml:space="preserve">količina </t>
  </si>
  <si>
    <t xml:space="preserve">prosječna cijena </t>
  </si>
  <si>
    <t xml:space="preserve">Kupovine </t>
  </si>
  <si>
    <t>Prodaje</t>
  </si>
  <si>
    <t>Simbol</t>
  </si>
  <si>
    <t xml:space="preserve">Opis </t>
  </si>
  <si>
    <t>Vrijednost neto imovine po dionici/udjelu fonda na početku perioda</t>
  </si>
  <si>
    <t>Broj dionica/udjela na početku perioda</t>
  </si>
  <si>
    <t>Vrijednost dionice/udjela na početku perioda</t>
  </si>
  <si>
    <t>Broj dionica/udjela na kraju perioda</t>
  </si>
  <si>
    <t>Vrijednost dionice/udjela na kraju perioda</t>
  </si>
  <si>
    <t xml:space="preserve">Pozicija </t>
  </si>
  <si>
    <t>R.Br.</t>
  </si>
  <si>
    <t>Naziv berzanskog posrednika</t>
  </si>
  <si>
    <t xml:space="preserve">Vrijednost transakcija </t>
  </si>
  <si>
    <t>Učešće u ukupnoj vrijednosti transakcija</t>
  </si>
  <si>
    <t>Ukupno</t>
  </si>
  <si>
    <t>Iznos provizije</t>
  </si>
  <si>
    <t>Učešće provizije u vrijednosti transkcija</t>
  </si>
  <si>
    <t>5=4/3</t>
  </si>
  <si>
    <t>Naziv emitenta</t>
  </si>
  <si>
    <t>-</t>
  </si>
  <si>
    <t>ZJP-031-03</t>
  </si>
  <si>
    <t>4263012890007</t>
  </si>
  <si>
    <t xml:space="preserve">Naknade i troškovi direktora fonda </t>
  </si>
  <si>
    <t>Naknada društvu za upravljanje (provizija)</t>
  </si>
  <si>
    <t>ZIF "FORTUNA FOND" d.d.</t>
  </si>
  <si>
    <t>LILIUM ASSET MANAGEMENT d.o.o. Sarajevo</t>
  </si>
  <si>
    <t>4201337670008</t>
  </si>
  <si>
    <t xml:space="preserve">NVI </t>
  </si>
  <si>
    <t>Rb</t>
  </si>
  <si>
    <t>Broj vp/udjela u vlasništvu Fonda</t>
  </si>
  <si>
    <t>% vlasništva fonda</t>
  </si>
  <si>
    <t>Fer cijena vp/udjela</t>
  </si>
  <si>
    <t>Ukupna vrijednost ulaganja</t>
  </si>
  <si>
    <t>Način vrednovanja</t>
  </si>
  <si>
    <t>Vrijednost prekoračenja</t>
  </si>
  <si>
    <t>Datum nastanka prekoračenja</t>
  </si>
  <si>
    <t>Rok za usaglašavanje</t>
  </si>
  <si>
    <t>ULAGANJA U INSTRUMENTE KAPITALA</t>
  </si>
  <si>
    <t>Ulaganje u dionice domaćih emitenata (osim u dionice investicijskih fondova)</t>
  </si>
  <si>
    <t>Ukupna ulaganja u dionice domaćih emitenata (osim u dionice investicijskih fondova)</t>
  </si>
  <si>
    <t>Ulaganje u dionice domaćih investicijskih fondova</t>
  </si>
  <si>
    <t>Ukupna ulaganja u dionice domaćih investicijskih fondova</t>
  </si>
  <si>
    <t>Ukupna ulaganja u dionice domaćih emitenata</t>
  </si>
  <si>
    <t>Ulaganje u dionice inostranih emitenata (osim dionica investicijskih fondova)</t>
  </si>
  <si>
    <t>Ulaganje u dionice inostranih investicijskih fondova</t>
  </si>
  <si>
    <t>Ukupno ulaganje u dionice inostranih investicijskih fondova</t>
  </si>
  <si>
    <t>Ukupna ulaganja u dionice inostranih emitenata</t>
  </si>
  <si>
    <t>UKUPNA ULAGANJA U INSTRUMENTE KAPITALA</t>
  </si>
  <si>
    <t>ULAGANJA U DUŽNIČKE INSTRUMENTE</t>
  </si>
  <si>
    <t>Ulaganje u obveznice domaćih emitenata</t>
  </si>
  <si>
    <t>Ukupna ulaganja u obveznice domaćih emitenata</t>
  </si>
  <si>
    <t>Ostala ulaganja u dužničke instrumente domaćih emitenata</t>
  </si>
  <si>
    <t>Ukupna ostala ulaganja u dužničke instrumente domaćih emitenata</t>
  </si>
  <si>
    <t>Ukupna ulaganja u dužničke instrumente domaćih emitenata</t>
  </si>
  <si>
    <t>Ulaganja u obveznice inostranih emitenata</t>
  </si>
  <si>
    <t>Ukupna ulaganja u obveznice inostranih emitenata</t>
  </si>
  <si>
    <t>Ostala ulaganja u dužničke instrumente inostranih emitenata</t>
  </si>
  <si>
    <t>Ukupna ulaganja u dužničke instrumente inostranih emitenata</t>
  </si>
  <si>
    <t>UKUPNA ULAGANJA U DUŽNIČKE INSTRUMENTE</t>
  </si>
  <si>
    <t>ULAGANJA U FINANSIJSKE DERIVATE</t>
  </si>
  <si>
    <t>Ulaganje u finansijske derivate domaćih emitenata</t>
  </si>
  <si>
    <t>Ulaganje u finansijske derivate inostranih emitenata</t>
  </si>
  <si>
    <t>Ukupna ulaganja u finansijske derivate inostranih emitenata</t>
  </si>
  <si>
    <t>UKUPNA ULAGANJA U FINANSIJSKE DERIVATE</t>
  </si>
  <si>
    <t>OSTALA ULAGANJA</t>
  </si>
  <si>
    <t>Ulaganja u ostale dozvoljene oblike finansijske imovine u inostranstvu</t>
  </si>
  <si>
    <t>UKUPNA OSTALA ULAGANJA</t>
  </si>
  <si>
    <t>ULAGANJA U DEPOZITE</t>
  </si>
  <si>
    <t>Ulaganje u depozite kod domaćih banaka</t>
  </si>
  <si>
    <t>Ukupna ulaganja u depozite kod domaćih banaka</t>
  </si>
  <si>
    <t>Ulaganje u depozite kod inostranih banaka</t>
  </si>
  <si>
    <t>Ukupna ulaganja u depozite kod inostranih banaka</t>
  </si>
  <si>
    <t>UKUPNA ULAGANJA U DEPOZITE</t>
  </si>
  <si>
    <t>ULAGANJE U NEKRETNINE</t>
  </si>
  <si>
    <t>Ulaganje u nekretnine radi izdavanja u najam</t>
  </si>
  <si>
    <t>Ukupna ulaganja u nekretnine radi davanja u najam</t>
  </si>
  <si>
    <t>Ulaganje u nekretnine radi prodaje</t>
  </si>
  <si>
    <t>Ukupna ulaganja u nekretnine radi prodaje</t>
  </si>
  <si>
    <t>UKUPNA ULAGANJA U NEKRETNINE</t>
  </si>
  <si>
    <t>REKAPITULACIJA</t>
  </si>
  <si>
    <t>Vrijednost ulaganja</t>
  </si>
  <si>
    <t>Površina m2</t>
  </si>
  <si>
    <t>Cijena po m2</t>
  </si>
  <si>
    <t>Fer vrijednost nekretnine</t>
  </si>
  <si>
    <t>% prekoračenja u investiranju</t>
  </si>
  <si>
    <t>UKUPNA DOMAĆA ULAGANJA</t>
  </si>
  <si>
    <t>UKUPNA ULAGANJA U INOSTRANSTVU</t>
  </si>
  <si>
    <t>UKUPNA ULAGANJA</t>
  </si>
  <si>
    <t>Nabavna vrijednost ulaganja</t>
  </si>
  <si>
    <t>Datum</t>
  </si>
  <si>
    <t>OBAVEZE FONDA</t>
  </si>
  <si>
    <t>Ukupna vrijednost imovine</t>
  </si>
  <si>
    <t>Iznos umanjenja neto vrijednosti imovine zbog prekoračenja i neusklađenosti ulaganja</t>
  </si>
  <si>
    <t>Neto vrijednost imovine i obračun naknade za upravljanje</t>
  </si>
  <si>
    <t>% naknade za upravljanje</t>
  </si>
  <si>
    <t>Iznos naknade za upravljanje</t>
  </si>
  <si>
    <t>Broj dionica/udjela fonda</t>
  </si>
  <si>
    <t>Ulaganja</t>
  </si>
  <si>
    <t>Potraživanja</t>
  </si>
  <si>
    <t>Obaveze po osnovu ulaganja</t>
  </si>
  <si>
    <t>6 (2+3+4+5)</t>
  </si>
  <si>
    <t>11 (7+8+9+10)</t>
  </si>
  <si>
    <t>16 (14*15/365)</t>
  </si>
  <si>
    <t>Prosjek za period</t>
  </si>
  <si>
    <t>Rb.</t>
  </si>
  <si>
    <t>Naknada Registru vrijednosnih papira u Federaciji BiH</t>
  </si>
  <si>
    <t>Naknada Komisiji za vrijednosne papire Federacije BiH</t>
  </si>
  <si>
    <t>Rashodi po osnovu poreza</t>
  </si>
  <si>
    <t>Ukupno troškovi iz člana 65. ili 93. Zakona o investicijskim fondovima</t>
  </si>
  <si>
    <t>Ime i prezime odgovornog lica društva za upravljanje</t>
  </si>
  <si>
    <t>R. Br.</t>
  </si>
  <si>
    <t>ULAGANJA U UDJELE INVESTICIJSKIH FONDOVA</t>
  </si>
  <si>
    <t>ULAGANJA U OSTALE FINANSIJSKE INSTRUMENTE I DERIVATE</t>
  </si>
  <si>
    <t>Stanje na početku perioda</t>
  </si>
  <si>
    <t>Vrsta nekretnine</t>
  </si>
  <si>
    <t>Fer vrijednost</t>
  </si>
  <si>
    <t>% učešća u NVI fonda</t>
  </si>
  <si>
    <t>Transakcije tokom perioda</t>
  </si>
  <si>
    <t>Kupovina</t>
  </si>
  <si>
    <t>Prodaja</t>
  </si>
  <si>
    <t>Stanje na kraju perioda</t>
  </si>
  <si>
    <t>Cijena m2</t>
  </si>
  <si>
    <t>ULAGANJE U DEPOZITE</t>
  </si>
  <si>
    <t>Naziv banke</t>
  </si>
  <si>
    <t>Vrijednost depozita</t>
  </si>
  <si>
    <t>% učešća u NIV fonda</t>
  </si>
  <si>
    <t>Iznos</t>
  </si>
  <si>
    <t>Dospjeće</t>
  </si>
  <si>
    <t>Datum prodaje</t>
  </si>
  <si>
    <t>Vrsta ulaganja</t>
  </si>
  <si>
    <t>Simbol ili oznaka</t>
  </si>
  <si>
    <t>Oznaka kategorije finansijske imovine i obaveze prema MSFI 9*</t>
  </si>
  <si>
    <t>Količina ili nominalna vrijednost</t>
  </si>
  <si>
    <t>Knjigovodstvena ili fer vrijednost</t>
  </si>
  <si>
    <t>Prodajna vrijednost</t>
  </si>
  <si>
    <t>Realizirani dobitak/gubitak</t>
  </si>
  <si>
    <t>Ime i prezime osobe koja je sačinila izvještaj</t>
  </si>
  <si>
    <t>2. Prenosivi dužnički vrijednosni papiri</t>
  </si>
  <si>
    <t>1. Prenosivi vlasnički vrijednosni papiri</t>
  </si>
  <si>
    <t>3. Instrumenti tržišta novca</t>
  </si>
  <si>
    <t>4. Udjeli/dionice investicijskih fondova</t>
  </si>
  <si>
    <t>5. Depoziti</t>
  </si>
  <si>
    <t>6. Nekretnine</t>
  </si>
  <si>
    <t>7. Finansijski derivati</t>
  </si>
  <si>
    <t>8. Ostala ulaganja</t>
  </si>
  <si>
    <t>9. Poslovni udjeli</t>
  </si>
  <si>
    <t>*Oznaka kategorije finansijske imovine prema MSFI 9</t>
  </si>
  <si>
    <t>2 Finansijska imovina i obaveze po fer vrijednosti kroz ostali ukupni rezultat</t>
  </si>
  <si>
    <t>3 Finansijska imovina i obaveze po amortizovanom trošku</t>
  </si>
  <si>
    <t>1. Finansijska imovina i finansijske obaveze po fer vrijednosti kroz bilans uspjeha</t>
  </si>
  <si>
    <t>Vrijednost neto imovine investicijskog fonda po dionici/udjela na kraju perioda</t>
  </si>
  <si>
    <t>Vrijednost neto imovine investicijskog fonda po dionici/udjela tokom perioda</t>
  </si>
  <si>
    <t xml:space="preserve">Najniža neto vrijednost imovine investicijskog fonda po dionici/udjelu </t>
  </si>
  <si>
    <t>Najviša neto vrijednost imovine po dionici/udjelu</t>
  </si>
  <si>
    <t>Najniža cijena dionice/vrijednost udjela</t>
  </si>
  <si>
    <t>Najviša cijena dionice/vrijednosti udjela</t>
  </si>
  <si>
    <t>Prosječna cijena dionice/vrijednosti udjela</t>
  </si>
  <si>
    <t>Odnos rashoda i prosječne neto imovine investicijskog fonda</t>
  </si>
  <si>
    <t>Odnos realizovane dobiti od ulaganja i prosječne neto imovine investicijskog fonda</t>
  </si>
  <si>
    <t>Stopa prinosa na neto imovinu investicijskog fonda</t>
  </si>
  <si>
    <t xml:space="preserve">firmu i adresu sjedište depozitara Fonda. </t>
  </si>
  <si>
    <t>Obaveze prema DUF-u</t>
  </si>
  <si>
    <t>14                       (12-13)</t>
  </si>
  <si>
    <t>18               (12/17)</t>
  </si>
  <si>
    <t>Ime i prezime osobe koja je sačinila izvještaj:</t>
  </si>
  <si>
    <t>________________________________________</t>
  </si>
  <si>
    <t xml:space="preserve">Ime i prezime osobe koja je sačinila izvještaj: </t>
  </si>
  <si>
    <t>Površina          m2</t>
  </si>
  <si>
    <t>Prilog 8</t>
  </si>
  <si>
    <t xml:space="preserve">Redni broj </t>
  </si>
  <si>
    <t>Kategorija udjeličara/dioničara</t>
  </si>
  <si>
    <t>Broj udjela/dionica- domaći vlasnici</t>
  </si>
  <si>
    <t>Broj udjeličara/dioničara- domaći vlasnici</t>
  </si>
  <si>
    <t>Broj udjela/dionica- inostrani vlasnici</t>
  </si>
  <si>
    <t>Ukupan broj udjela/dionica</t>
  </si>
  <si>
    <t>Kreditne institucije</t>
  </si>
  <si>
    <t>Osiguravajuća društva</t>
  </si>
  <si>
    <t>Investicijski fondovi</t>
  </si>
  <si>
    <t>Penzijski fondovi</t>
  </si>
  <si>
    <t>Investicijska društva</t>
  </si>
  <si>
    <t>Ostale pravne osobe</t>
  </si>
  <si>
    <t>Fizičke osobe</t>
  </si>
  <si>
    <t>Prilog 7</t>
  </si>
  <si>
    <t>PRIHODI OD DIVIDENDE</t>
  </si>
  <si>
    <t>Broj dionica ili % učešća</t>
  </si>
  <si>
    <t>Dividenda po dionici</t>
  </si>
  <si>
    <t>PRIHODI OD KAMATE NA DEPOZITE</t>
  </si>
  <si>
    <t>Ugovor o oročenju</t>
  </si>
  <si>
    <t>Iznos oročenja</t>
  </si>
  <si>
    <t>Kamatna stopa</t>
  </si>
  <si>
    <t>Dospjeli prihod od kamate</t>
  </si>
  <si>
    <t>NAZIV EMITENTA</t>
  </si>
  <si>
    <t xml:space="preserve">Simbol </t>
  </si>
  <si>
    <t>Iznos ulaganja</t>
  </si>
  <si>
    <t>PRIHODI OD NAJMA</t>
  </si>
  <si>
    <t>Ugovor o najmu</t>
  </si>
  <si>
    <t>Površina u m2</t>
  </si>
  <si>
    <t>Cijena najma po m2</t>
  </si>
  <si>
    <t>Prihodi od najma</t>
  </si>
  <si>
    <t xml:space="preserve">Ime i prezime odgovornog lica društva za upravljanje: </t>
  </si>
  <si>
    <t>Prilog 5b</t>
  </si>
  <si>
    <t>Prilog 5a</t>
  </si>
  <si>
    <t>Oznaka kategorije imovine i obaveza prema MSF19*</t>
  </si>
  <si>
    <t>Trošak nabave ili početna vrijednost izvještajnog perioda</t>
  </si>
  <si>
    <t>Nerealizirani dobitak ili gubitak priznat kroz bilans uspjeha -usklađivanje fer vrijednosti</t>
  </si>
  <si>
    <t>Neto kursne razlike</t>
  </si>
  <si>
    <t>Amortizacija diskonta ili premije imovine s fiksnim dospijećem</t>
  </si>
  <si>
    <t>Umanjenje vrijednosti za očekivane kreditne gubitke</t>
  </si>
  <si>
    <t>Nerealizirani dobitak ili gubitak priznat kroz ostali ukupni reultat (u izvještajnom periodu)</t>
  </si>
  <si>
    <t>Revalorizacijske rezerve računovodstvene zaštite</t>
  </si>
  <si>
    <t xml:space="preserve"> Ukupni prihodi </t>
  </si>
  <si>
    <t>Broj udjeličara/dioničara - inostrani vlasnici</t>
  </si>
  <si>
    <t>Ukupan broj udjeličara/dioničara</t>
  </si>
  <si>
    <t>6 (5/4*100)</t>
  </si>
  <si>
    <t>9 (5*8)</t>
  </si>
  <si>
    <t>Ukupna ostala ulaganja u dužničke instrumente inostranih emitenata</t>
  </si>
  <si>
    <t>Ukupna ulaganja u finansijske derivate domaćih emitenata</t>
  </si>
  <si>
    <t>Ulaganje u ostale dozvoljene oblike finansijske imovine u zemlji</t>
  </si>
  <si>
    <t>Ukupna ulaganja u ostale oblike finansijske imovine u zemlji</t>
  </si>
  <si>
    <t>Ulaganja u udjele domaćih investicijskih fondova</t>
  </si>
  <si>
    <t>Ukupna ulaganja u udjele domaćih investicijskih fondova</t>
  </si>
  <si>
    <t>Ulaganja u udjele inostranih investicijskih fondova</t>
  </si>
  <si>
    <t>Ukupna ulaganja u udjele inostranih investicijskih fondova</t>
  </si>
  <si>
    <t>UKUPNA ULAGANJA U UDJELE INVESTICIJSKIH FONDOVA</t>
  </si>
  <si>
    <t>Prilog 4.</t>
  </si>
  <si>
    <t>pri čemu Vrsta ulaganja može biti:</t>
  </si>
  <si>
    <t>Neto imovina investicijskog fonda na početku perioda</t>
  </si>
  <si>
    <t>Neto imovina investicijskog fonda na kraju perioda</t>
  </si>
  <si>
    <t>Naziv/ime i prezime najmoprimca</t>
  </si>
  <si>
    <t>PRIHODI OD KAMATE OD OBVEZNICA I DRUGIH DUŽNIČKIH INSTRUMENTA</t>
  </si>
  <si>
    <t>Učešće u % NAV-u INVESTICIJSKOG FONDA</t>
  </si>
  <si>
    <t>Prilog 3</t>
  </si>
  <si>
    <t>Prilog 5</t>
  </si>
  <si>
    <t>Prilog 1</t>
  </si>
  <si>
    <t xml:space="preserve">firmu i sjedište ovlaštenog revizora; </t>
  </si>
  <si>
    <t>Prilog 2</t>
  </si>
  <si>
    <t>Udio troškove iz tačke 15. u prosječnoj neto vrijednosti imovine fonda (%) za------ period</t>
  </si>
  <si>
    <t>Naziv emitenta ili druge ugovorne strane</t>
  </si>
  <si>
    <t>Prilog 5c</t>
  </si>
  <si>
    <t>Prilog 6</t>
  </si>
  <si>
    <t>2022-2026</t>
  </si>
  <si>
    <t xml:space="preserve">Rješenje br. 05/2-19-210/18 od 14.06.2019.                                                              </t>
  </si>
  <si>
    <t>Rješenje br. 05/1-19-159/08 od 17.04.2008.</t>
  </si>
  <si>
    <t xml:space="preserve"> www.lilium-dzu.ba</t>
  </si>
  <si>
    <t xml:space="preserve"> info@lilium-dzu.ba</t>
  </si>
  <si>
    <t xml:space="preserve"> +387 33 953 480</t>
  </si>
  <si>
    <t>LILIUM ASSET MANAGEMENT Društvo za upravljanje investicijskim fondovima d.o.o. Sarajevo, Dženetića čikma 8, 71000 Sarajevo</t>
  </si>
  <si>
    <t>Raiffesen bank d.d. Sarajevo</t>
  </si>
  <si>
    <t>Zuko doo Sarajevo, Sarajevo</t>
  </si>
  <si>
    <t>Jasminka Gajić, predsjednik
Suad Rošić, član
Mirjana Damjanović, član</t>
  </si>
  <si>
    <t xml:space="preserve">Sergej Goriup, predsjednik
Iris Nezirević, član
Armin Alijagić, član </t>
  </si>
  <si>
    <t>Hamdija Velagić</t>
  </si>
  <si>
    <t>www.lilium-dzu.ba</t>
  </si>
  <si>
    <t>fortunafond@lilium-dzu.ba</t>
  </si>
  <si>
    <t xml:space="preserve">Zatvoreni investicioni fond sa javnom ponudom "FORTUNA FOND" d.d., 
ZIF "FORTUNA FOND" d.d., 
Dženetića čikma 8 , 71000 Sarajevo,BIH
</t>
  </si>
  <si>
    <t>mandatni period direktora Fonda:</t>
  </si>
  <si>
    <t>mandatni period članova nadzornog odbora Fonda:</t>
  </si>
  <si>
    <t>mandatni period čalnova odbora za reviziju Fonda:</t>
  </si>
  <si>
    <t>firmu i sjedište ovlaštenog revizora:</t>
  </si>
  <si>
    <t>godine za koje je ovašteni revizor vršio reviziju finansijskih izvještaja Fonda:</t>
  </si>
  <si>
    <t xml:space="preserve">firmu i adresu sjedište depozirata Fonda. </t>
  </si>
  <si>
    <t xml:space="preserve">broj i datum Rješenja Kojim je izdata dozvola za osnivanje  Društva </t>
  </si>
  <si>
    <t xml:space="preserve">broj i datum Rješenja Kojim je izdata dozvola Društvu za upravljanje Fondom: </t>
  </si>
  <si>
    <t>imena i prezimena  članova uprave Društva:</t>
  </si>
  <si>
    <t>mandatni period članova uprave Društva:</t>
  </si>
  <si>
    <t xml:space="preserve">imena i prezimena predsjednika i članova nadzornog odbora Društva; </t>
  </si>
  <si>
    <t xml:space="preserve">imena i prezimena članova odbora za reviziju; </t>
  </si>
  <si>
    <t>mandatni period članova odbora za reviziju Društva za upravljanje:</t>
  </si>
  <si>
    <t>godine za koje je ovašteni revizor vršio reviziju finansijske izvještaje Društva za upravljanje:</t>
  </si>
  <si>
    <t>BHTSR</t>
  </si>
  <si>
    <t>Tržišna cijena</t>
  </si>
  <si>
    <t>Raiffeisen bank BH ,  Sarajevo</t>
  </si>
  <si>
    <t>BIPVR</t>
  </si>
  <si>
    <t>Procjena</t>
  </si>
  <si>
    <t>BIRBRK4</t>
  </si>
  <si>
    <t>ENISR</t>
  </si>
  <si>
    <t>INGRK2</t>
  </si>
  <si>
    <t>SVIPR</t>
  </si>
  <si>
    <t>JPESR</t>
  </si>
  <si>
    <t>HTKMR</t>
  </si>
  <si>
    <t>PRAKRK3</t>
  </si>
  <si>
    <t>SVKORA</t>
  </si>
  <si>
    <t>EFNFRK1</t>
  </si>
  <si>
    <t>MIGFRK2</t>
  </si>
  <si>
    <t>BOKS-R-A</t>
  </si>
  <si>
    <t>CMEG-R-A</t>
  </si>
  <si>
    <t>HEDR-R-A</t>
  </si>
  <si>
    <t>HETR-R-A</t>
  </si>
  <si>
    <t>VDBL-R-A</t>
  </si>
  <si>
    <t>INDUSTRIJSKE PLANTAŽE A.D. BANJA LUKA</t>
  </si>
  <si>
    <t>IPBL-K-A</t>
  </si>
  <si>
    <t xml:space="preserve">OIF MONETA Podgorica                                                                                </t>
  </si>
  <si>
    <t>NVI - Procjena na osnovu cijene 
objavljene od strane DUIF</t>
  </si>
  <si>
    <t>REPUBLIKA SRPSKA - MINISTARSTVO FINANSIJA - RATNA ŠTETA 5</t>
  </si>
  <si>
    <t>RSRS-O-E</t>
  </si>
  <si>
    <t>REPUBLIKA SRPSKA - MINISTARSTVO FINANSIJA - RATNA ŠTETA 6</t>
  </si>
  <si>
    <t>RSRS-O-F</t>
  </si>
  <si>
    <t>REPUBLIKA SRPSKA - MINISTARSTVO FINANSIJA - RATNA ŠTETA 9</t>
  </si>
  <si>
    <t>RSRS-O-I</t>
  </si>
  <si>
    <t>REPUBLIKA SRPSKA - MINISTARSTVO FINANSIJA - RATNA ŠTETA 10</t>
  </si>
  <si>
    <t>RSRS-O-J</t>
  </si>
  <si>
    <t>REPUBLIKA SRPSKA - MINISTARSTVO FINANSIJA - RATNA ŠTETA 12</t>
  </si>
  <si>
    <t>RSRS-O-L</t>
  </si>
  <si>
    <t>MH ERS - MP AD TREBINJE - ZEDP ELEKTRO-BIJELJINA AD BIJELJINA</t>
  </si>
  <si>
    <t>ELBJ-R-A</t>
  </si>
  <si>
    <t>MJEŠOVITI HOLDING ERS-MP AD TREBINJE-ZP HIDROELEKTRANE NA VRBASU AD MRKONJIC GRA</t>
  </si>
  <si>
    <t>HELV-R-A</t>
  </si>
  <si>
    <t>MJEŠOVITI HOLDING ERS, MP AD TREBINJE-ZP RITE GACKO AD GACKO</t>
  </si>
  <si>
    <t>RITE-R-A</t>
  </si>
  <si>
    <t>TELEKOM SRPSKE AD BANJA LUKA</t>
  </si>
  <si>
    <t>TLKM-R-A</t>
  </si>
  <si>
    <t>Nedim Vilogorac dipl. oec.</t>
  </si>
  <si>
    <t>Raiffeisen BANK d.d. Bosna i Hercegovina</t>
  </si>
  <si>
    <t>OIF "MONETA"</t>
  </si>
  <si>
    <t>GORENJE M.B.H. WIEN</t>
  </si>
  <si>
    <t>OMNIA INTERNATIONAL</t>
  </si>
  <si>
    <t>UniCredit Bank d.d. Mostar</t>
  </si>
  <si>
    <t>ZIF "PROF-PLUS" d.d. Sarajevo</t>
  </si>
  <si>
    <t>ZIF "NAPRIJED" d.d. Sarajevo</t>
  </si>
  <si>
    <t>GORENJE COMMERCE D.O.O. SARAJEVO</t>
  </si>
  <si>
    <t>HADŽIĆ SUAD</t>
  </si>
  <si>
    <t>BRODOMERKUR DD</t>
  </si>
  <si>
    <t>Nedim Vilogorac, Mirza Sladić</t>
  </si>
  <si>
    <t>20.12.2021. godine - 20.12.2025. godine</t>
  </si>
  <si>
    <t>12            
  (6-11)</t>
  </si>
  <si>
    <t>BH TELECOM D.D. SARAJEVO</t>
  </si>
  <si>
    <t>BIHAĆKA PIVOVARA D.D. BIHAĆ</t>
  </si>
  <si>
    <t>BIRA D.D. BIHAĆ</t>
  </si>
  <si>
    <t>ENERGOINVEST D.D. SARAJEVO</t>
  </si>
  <si>
    <t>INGRAM D.D. SREBRENIK</t>
  </si>
  <si>
    <t>IP SVJETLOST D.D. SARAJEVO</t>
  </si>
  <si>
    <t>JP ELEKTROPRIVREDA BIH D.D. SARAJEVO</t>
  </si>
  <si>
    <t>JP HT D.D. MOSTAR</t>
  </si>
  <si>
    <t>PREVOZ RADNIKA KREKA DD TUZLA D.D. TUZLA</t>
  </si>
  <si>
    <t xml:space="preserve">SVJETLOSTKOMERC DD SARAJEVO                                                                         </t>
  </si>
  <si>
    <t>BOKSIT A.D. MILIĆI</t>
  </si>
  <si>
    <t>ČAJEVAC MEGA AD BANJALUKA</t>
  </si>
  <si>
    <t>HIDROELEKTRANE NA DRINI A.D. VIŠEGRAD</t>
  </si>
  <si>
    <t>HIDROELEKTRANE NA TREBIŠNJICI A.D. TREBINJE</t>
  </si>
  <si>
    <t>VODOVOD A.D. BANJA LUKA</t>
  </si>
  <si>
    <t>ZIF EUROFOND-1 D.D. TUZLA</t>
  </si>
  <si>
    <t>ZIF MI GROUP D.D. SARAJEVO</t>
  </si>
  <si>
    <t xml:space="preserve">Ljiljana Kamberović, Almir Hodžić, Andrea Ćorić </t>
  </si>
  <si>
    <t>ZUKO doo Sarajevo</t>
  </si>
  <si>
    <t>2020-2024</t>
  </si>
  <si>
    <t>mandatni period članova Nadzornog odobora Društva za upravljanje</t>
  </si>
  <si>
    <t>2021. godinu- Merfi radio ,2022. godinu Zuko doo.</t>
  </si>
  <si>
    <t>Prilog 3a</t>
  </si>
  <si>
    <t>Redni broj</t>
  </si>
  <si>
    <t>Opis</t>
  </si>
  <si>
    <t>Ukupna vrijednost na dan izvještaja</t>
  </si>
  <si>
    <t>Učešće u vrijednosti imovine fonda (%)</t>
  </si>
  <si>
    <t>IMOVINA INVESTICIJSKOG FONDA</t>
  </si>
  <si>
    <t>Ulaganje fonda (2.1+2.2.+2.3.+2.4.+2.5.+2.6.+2.7.)</t>
  </si>
  <si>
    <t>2.1.</t>
  </si>
  <si>
    <t>Ulaganje u instrumente kapitala (dionice osim dionica investicijskih fondova)</t>
  </si>
  <si>
    <t>2.2.</t>
  </si>
  <si>
    <t>Ulaganja u dužničke instrumente (obveznice)</t>
  </si>
  <si>
    <t>2.3.</t>
  </si>
  <si>
    <t>Ulaganja u druge vrste dužničkih instrumenata</t>
  </si>
  <si>
    <t>2.4.</t>
  </si>
  <si>
    <t>Ulaganja u dionice i udjele investicijskih fondova</t>
  </si>
  <si>
    <t>2.5.</t>
  </si>
  <si>
    <t>Ostala finansijska imovina</t>
  </si>
  <si>
    <t>2.6.</t>
  </si>
  <si>
    <t>Depoziti i plasmani</t>
  </si>
  <si>
    <t>2.7.</t>
  </si>
  <si>
    <t>Ulaganja u nekretnine</t>
  </si>
  <si>
    <t>Potraživanja (3.1.+3.2.+3.3.)</t>
  </si>
  <si>
    <t>3.1.</t>
  </si>
  <si>
    <t>Potraživanja iz poslovanja</t>
  </si>
  <si>
    <t>3.2.</t>
  </si>
  <si>
    <t>Potraživanja od društva za upravljanje</t>
  </si>
  <si>
    <t>3.3.</t>
  </si>
  <si>
    <t>Ostala potraživanja, odgođena porezna imovina i razgraničenja</t>
  </si>
  <si>
    <t>I=(1+2+3)</t>
  </si>
  <si>
    <t>UKUPNA IMOVINA INVESTICIJSKOG FONDA</t>
  </si>
  <si>
    <t>OBAVEZE INVESTICIJSKOG FONDA</t>
  </si>
  <si>
    <t>6.</t>
  </si>
  <si>
    <t>Obaveze prema društvu za upravljanje</t>
  </si>
  <si>
    <t>7.</t>
  </si>
  <si>
    <t>Ostale obaveze</t>
  </si>
  <si>
    <t>II=(4+5+6+7)</t>
  </si>
  <si>
    <t>UKUPNE OBAVEZE INVESTICIJSKOG FONDA</t>
  </si>
  <si>
    <t>III=(I-II)</t>
  </si>
  <si>
    <t>NETO IMOVINA INVESTICIJSKOG FONDA</t>
  </si>
  <si>
    <t>BROJ DIONIOCA/UDJELA</t>
  </si>
  <si>
    <t>V=(III/IV)</t>
  </si>
  <si>
    <t>NETO VRIJEDNOST IMOVINE PO DIONICI/UDJELU</t>
  </si>
  <si>
    <t>VI</t>
  </si>
  <si>
    <t>CIJENA DIONICE/UDJELA</t>
  </si>
  <si>
    <t>2018,2019,2020,2021,2022,2023,2024</t>
  </si>
  <si>
    <t>Azra Babović, predsjednica                          
Aldina Avdić, član                                                          
Damir Smajić, član</t>
  </si>
  <si>
    <t>Elvira Žilić dipl.ecc</t>
  </si>
  <si>
    <t>januar</t>
  </si>
  <si>
    <t>februar</t>
  </si>
  <si>
    <t>mart</t>
  </si>
  <si>
    <t>DUVAPLAST AD KAKMUŽ</t>
  </si>
  <si>
    <t>DPLS-R-A</t>
  </si>
  <si>
    <t>Raiffeisen Capital ad Banjaluka</t>
  </si>
  <si>
    <t>april</t>
  </si>
  <si>
    <t>maj</t>
  </si>
  <si>
    <t>juni</t>
  </si>
  <si>
    <t>Raiffesen bank dd</t>
  </si>
  <si>
    <t>18.04.2025. godine - 17.04.2029. godine</t>
  </si>
  <si>
    <t>Ukupno:</t>
  </si>
  <si>
    <t>*RSRSOE:</t>
  </si>
  <si>
    <t>Dospijeće glavnice obveznice</t>
  </si>
  <si>
    <t>*RSRSOF:</t>
  </si>
  <si>
    <t>REPUBLIKA SRPSKA - MINISTARSTVO FINANSIJA - RATNA ŠTETA 6 *</t>
  </si>
  <si>
    <t>REPUBLIKA SRPSKA - MINISTARSTVO FINANSIJA - RATNA ŠTETA 5 *</t>
  </si>
  <si>
    <t>RSRS-O-F *</t>
  </si>
  <si>
    <t>RSRS-O-E *</t>
  </si>
  <si>
    <t>OPĆI PODACI O INVESTICIJSKOM FONDU na dan 30.09.2025.g.</t>
  </si>
  <si>
    <t>Datum izvještaja: 30.09.2025.g.</t>
  </si>
  <si>
    <t>65-01-0233-08</t>
  </si>
  <si>
    <t>IZVJEŠTAJ O UTVRĐIVANJU VRIJEDNOSTI IMOVINE IZ PORTFOLIJA INVESTICIJSKOG FONDA na dan 30.09.2025. g.</t>
  </si>
  <si>
    <t>Datum izvještaja: 30.09.2025. g.</t>
  </si>
  <si>
    <t>juli</t>
  </si>
  <si>
    <t>august</t>
  </si>
  <si>
    <t>septembar</t>
  </si>
  <si>
    <t>IZVJEŠTAJ O OBRAČUNU  NETO VRIJEDNOSTI IMOVINE INVESTICIJSKOG FONDA  ZA PERIOD 01.01.-30.09.2025.g.</t>
  </si>
  <si>
    <t>IZVJEŠTAJ O OBRAČUNU NETO VRIJEDNOSTI IMOVINE INVESTICIJSKOG FONDA PO DIONICI/UDJELU na dan 30.09.2025. g.</t>
  </si>
  <si>
    <t>IZVJEŠTAJ O STRUKTURI I VISINI TROŠKOVA INVESTICIJSKOG FONDA za period 01.01.-30.09.2025.g.</t>
  </si>
  <si>
    <t>Prosječna vrijednost neto imovine fonda za 01.01.-30.09.2025. period</t>
  </si>
  <si>
    <t>IZVJEŠTAJ O NEREALIZIRANIM DOBICIMA (GUBICIMA) I UMANJENJU VRIJEDNOSTI IMOVINE INVESTICIJSKOG FONDA na dan 30.09.2025.g.</t>
  </si>
  <si>
    <t>IZVJEŠTAJ O FINANSIJSKIM POKAZATELJIMA INVESTICIJSKOG FONDA  za period 01.01.-30.09.2025.g.</t>
  </si>
  <si>
    <t>IZVJEŠTAJ O VRIJEDNOSTI TRANSAKCIJA FONDA OBAVLJENIM PUTEM  POJEDINAČNOG  PROFESIONALNOG POSREDNIKA I IZNOSU OBRAČUNATE NAKNADE za period 01.01.-30.09.2025.g.</t>
  </si>
  <si>
    <t>IZVJEŠTAJ O UDJELIČARIMA/DIONIČARIMA INVESTICIJSKOG FONDA na dan 30.09.2025. g.</t>
  </si>
  <si>
    <t>IZVJEŠTAJ O PRVIH 10 UDJELIČARA/ DIONIČARA INVESTICIJSKOG FONDA na dan 30.09.2025. g.</t>
  </si>
  <si>
    <t>IZVJEŠTAJ O REALIZIRANIM DOBICIMA (GUBICIMA) OD PRODAJE IMOVINE INVESTICIJSKOG FONDA za period 01.01.-30.09.2025.g.</t>
  </si>
  <si>
    <t>IZVJEŠTAJ O  TRANSAKCIJAMA IMOVINOM  INVESTICIJSKOG FONDA  za period 01.01.-30.09.2025.g.</t>
  </si>
  <si>
    <t>IZVJEŠTAJ O STRUKTURI PRIHODA OD IMOVINE INVESTICIJSKOG FONDA za period 01.01.-30.09.2025.g.</t>
  </si>
  <si>
    <t>24.11.2021. godine - 23.11.2025.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</si>
</sst>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M_-;\-* #,##0.00\ _K_M_-;_-* &quot;-&quot;??\ _K_M_-;_-@_-"/>
    <numFmt numFmtId="164" formatCode="#,##0.00\ &quot;kn&quot;;[Red]\-#,##0.00\ &quot;kn&quot;"/>
    <numFmt numFmtId="165" formatCode="#,##0_ ;\-#,##0\ "/>
    <numFmt numFmtId="166" formatCode="0.0000"/>
    <numFmt numFmtId="167" formatCode="#,##0.00_ ;\-#,##0.00&quot; &quot;"/>
    <numFmt numFmtId="168" formatCode="#,##0.0000"/>
    <numFmt numFmtId="169" formatCode="#,##0.00_ ;\-#,##0.00\ "/>
    <numFmt numFmtId="170" formatCode="#,##0.00000"/>
    <numFmt numFmtId="171" formatCode="#,##0.00\ _k_n"/>
    <numFmt numFmtId="172" formatCode="0.0000%"/>
  </numFmts>
  <fonts count="8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Arial CE"/>
      <charset val="238"/>
    </font>
    <font>
      <u/>
      <sz val="10"/>
      <color indexed="12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indexed="63"/>
      <name val="Times New Roman"/>
      <family val="1"/>
    </font>
    <font>
      <sz val="9"/>
      <name val="Times New Roman"/>
      <family val="1"/>
    </font>
    <font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rgb="FFFF0000"/>
      <name val="Times New Roman"/>
      <family val="1"/>
    </font>
    <font>
      <sz val="9"/>
      <color theme="0"/>
      <name val="Times New Roman"/>
      <family val="1"/>
    </font>
    <font>
      <sz val="10"/>
      <color theme="0"/>
      <name val="Times New Roman"/>
      <family val="1"/>
    </font>
    <font>
      <i/>
      <sz val="10"/>
      <color theme="0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</font>
    <font>
      <b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C000"/>
      <name val="Times New Roman"/>
      <family val="1"/>
    </font>
    <font>
      <sz val="10"/>
      <color rgb="FF0070C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mal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malia"/>
      <family val="2"/>
    </font>
    <font>
      <sz val="8"/>
      <name val="Amalia"/>
      <family val="2"/>
    </font>
    <font>
      <b/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43" fontId="4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50" fillId="0" borderId="0"/>
    <xf numFmtId="0" fontId="42" fillId="0" borderId="0"/>
    <xf numFmtId="0" fontId="42" fillId="0" borderId="0"/>
    <xf numFmtId="0" fontId="50" fillId="0" borderId="0"/>
    <xf numFmtId="0" fontId="50" fillId="0" borderId="0"/>
    <xf numFmtId="0" fontId="42" fillId="0" borderId="0"/>
    <xf numFmtId="0" fontId="42" fillId="0" borderId="0"/>
    <xf numFmtId="0" fontId="14" fillId="0" borderId="0"/>
    <xf numFmtId="0" fontId="20" fillId="0" borderId="0"/>
    <xf numFmtId="0" fontId="10" fillId="0" borderId="0"/>
    <xf numFmtId="0" fontId="10" fillId="23" borderId="7" applyNumberFormat="0" applyFont="0" applyAlignment="0" applyProtection="0"/>
    <xf numFmtId="0" fontId="36" fillId="20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60" fillId="0" borderId="0"/>
    <xf numFmtId="0" fontId="9" fillId="0" borderId="0"/>
    <xf numFmtId="43" fontId="14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75" fillId="23" borderId="7" applyNumberFormat="0" applyFont="0" applyAlignment="0" applyProtection="0"/>
    <xf numFmtId="0" fontId="7" fillId="0" borderId="0"/>
    <xf numFmtId="0" fontId="6" fillId="0" borderId="0"/>
    <xf numFmtId="0" fontId="5" fillId="0" borderId="0"/>
    <xf numFmtId="0" fontId="76" fillId="0" borderId="0"/>
    <xf numFmtId="0" fontId="7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5">
    <xf numFmtId="0" fontId="0" fillId="0" borderId="0" xfId="0"/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10" xfId="0" applyFont="1" applyBorder="1"/>
    <xf numFmtId="0" fontId="15" fillId="0" borderId="10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5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167" fontId="14" fillId="0" borderId="1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4" fontId="15" fillId="0" borderId="10" xfId="0" applyNumberFormat="1" applyFont="1" applyBorder="1"/>
    <xf numFmtId="3" fontId="15" fillId="0" borderId="10" xfId="0" applyNumberFormat="1" applyFont="1" applyBorder="1"/>
    <xf numFmtId="164" fontId="15" fillId="0" borderId="0" xfId="0" applyNumberFormat="1" applyFont="1"/>
    <xf numFmtId="4" fontId="15" fillId="0" borderId="0" xfId="0" applyNumberFormat="1" applyFont="1"/>
    <xf numFmtId="0" fontId="40" fillId="0" borderId="10" xfId="0" applyFont="1" applyBorder="1"/>
    <xf numFmtId="0" fontId="14" fillId="0" borderId="15" xfId="0" applyFont="1" applyBorder="1" applyAlignment="1">
      <alignment horizontal="left"/>
    </xf>
    <xf numFmtId="0" fontId="41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22" fillId="0" borderId="0" xfId="0" applyFont="1"/>
    <xf numFmtId="4" fontId="15" fillId="0" borderId="10" xfId="0" applyNumberFormat="1" applyFont="1" applyBorder="1" applyAlignment="1">
      <alignment horizontal="right" wrapText="1"/>
    </xf>
    <xf numFmtId="0" fontId="15" fillId="0" borderId="10" xfId="0" applyFont="1" applyBorder="1" applyAlignment="1">
      <alignment horizontal="right" wrapText="1"/>
    </xf>
    <xf numFmtId="4" fontId="15" fillId="26" borderId="10" xfId="0" applyNumberFormat="1" applyFont="1" applyFill="1" applyBorder="1" applyAlignment="1">
      <alignment horizontal="center"/>
    </xf>
    <xf numFmtId="4" fontId="15" fillId="26" borderId="10" xfId="0" applyNumberFormat="1" applyFont="1" applyFill="1" applyBorder="1"/>
    <xf numFmtId="3" fontId="15" fillId="26" borderId="10" xfId="0" applyNumberFormat="1" applyFont="1" applyFill="1" applyBorder="1"/>
    <xf numFmtId="0" fontId="15" fillId="26" borderId="10" xfId="0" applyFont="1" applyFill="1" applyBorder="1"/>
    <xf numFmtId="2" fontId="15" fillId="26" borderId="10" xfId="0" applyNumberFormat="1" applyFont="1" applyFill="1" applyBorder="1"/>
    <xf numFmtId="0" fontId="51" fillId="26" borderId="10" xfId="0" applyFont="1" applyFill="1" applyBorder="1"/>
    <xf numFmtId="167" fontId="14" fillId="26" borderId="13" xfId="25" applyNumberFormat="1" applyFont="1" applyFill="1" applyBorder="1" applyAlignment="1">
      <alignment horizontal="right"/>
    </xf>
    <xf numFmtId="3" fontId="15" fillId="0" borderId="10" xfId="0" applyNumberFormat="1" applyFont="1" applyBorder="1" applyAlignment="1">
      <alignment horizontal="right" wrapText="1"/>
    </xf>
    <xf numFmtId="4" fontId="51" fillId="0" borderId="0" xfId="0" applyNumberFormat="1" applyFont="1"/>
    <xf numFmtId="0" fontId="11" fillId="0" borderId="10" xfId="0" applyFont="1" applyBorder="1" applyAlignment="1">
      <alignment horizontal="right"/>
    </xf>
    <xf numFmtId="4" fontId="11" fillId="0" borderId="10" xfId="0" applyNumberFormat="1" applyFont="1" applyBorder="1" applyAlignment="1">
      <alignment horizontal="center"/>
    </xf>
    <xf numFmtId="10" fontId="11" fillId="0" borderId="10" xfId="0" applyNumberFormat="1" applyFont="1" applyBorder="1"/>
    <xf numFmtId="2" fontId="15" fillId="26" borderId="17" xfId="0" applyNumberFormat="1" applyFont="1" applyFill="1" applyBorder="1"/>
    <xf numFmtId="0" fontId="45" fillId="0" borderId="0" xfId="35" applyFont="1" applyAlignment="1" applyProtection="1"/>
    <xf numFmtId="0" fontId="45" fillId="0" borderId="10" xfId="35" applyFont="1" applyFill="1" applyBorder="1" applyAlignment="1" applyProtection="1">
      <alignment horizontal="justify" vertical="top" wrapText="1"/>
    </xf>
    <xf numFmtId="0" fontId="46" fillId="0" borderId="10" xfId="0" applyFont="1" applyBorder="1"/>
    <xf numFmtId="0" fontId="44" fillId="0" borderId="0" xfId="47" applyFont="1" applyAlignment="1">
      <alignment horizontal="left"/>
    </xf>
    <xf numFmtId="0" fontId="53" fillId="0" borderId="0" xfId="0" applyFont="1"/>
    <xf numFmtId="0" fontId="47" fillId="0" borderId="0" xfId="0" applyFont="1"/>
    <xf numFmtId="4" fontId="47" fillId="0" borderId="0" xfId="0" applyNumberFormat="1" applyFont="1"/>
    <xf numFmtId="0" fontId="48" fillId="0" borderId="0" xfId="47" applyFont="1" applyAlignment="1">
      <alignment horizontal="left"/>
    </xf>
    <xf numFmtId="0" fontId="14" fillId="0" borderId="0" xfId="0" applyFont="1"/>
    <xf numFmtId="165" fontId="14" fillId="0" borderId="0" xfId="0" applyNumberFormat="1" applyFont="1" applyAlignment="1">
      <alignment horizontal="right"/>
    </xf>
    <xf numFmtId="0" fontId="54" fillId="0" borderId="0" xfId="45" applyFont="1"/>
    <xf numFmtId="0" fontId="54" fillId="0" borderId="0" xfId="0" applyFont="1"/>
    <xf numFmtId="0" fontId="49" fillId="0" borderId="0" xfId="0" applyFont="1"/>
    <xf numFmtId="4" fontId="14" fillId="0" borderId="0" xfId="0" applyNumberFormat="1" applyFont="1"/>
    <xf numFmtId="0" fontId="53" fillId="0" borderId="27" xfId="0" applyFont="1" applyBorder="1"/>
    <xf numFmtId="0" fontId="55" fillId="26" borderId="29" xfId="0" applyFont="1" applyFill="1" applyBorder="1"/>
    <xf numFmtId="0" fontId="55" fillId="26" borderId="28" xfId="0" applyFont="1" applyFill="1" applyBorder="1"/>
    <xf numFmtId="0" fontId="55" fillId="26" borderId="30" xfId="0" applyFont="1" applyFill="1" applyBorder="1"/>
    <xf numFmtId="0" fontId="55" fillId="0" borderId="30" xfId="0" applyFont="1" applyBorder="1"/>
    <xf numFmtId="0" fontId="55" fillId="0" borderId="0" xfId="0" applyFont="1"/>
    <xf numFmtId="0" fontId="56" fillId="0" borderId="0" xfId="0" applyFont="1"/>
    <xf numFmtId="0" fontId="53" fillId="0" borderId="28" xfId="0" applyFont="1" applyBorder="1"/>
    <xf numFmtId="0" fontId="56" fillId="0" borderId="31" xfId="0" applyFont="1" applyBorder="1"/>
    <xf numFmtId="0" fontId="55" fillId="0" borderId="28" xfId="0" applyFont="1" applyBorder="1"/>
    <xf numFmtId="0" fontId="15" fillId="26" borderId="10" xfId="0" applyFont="1" applyFill="1" applyBorder="1" applyAlignment="1">
      <alignment horizontal="left"/>
    </xf>
    <xf numFmtId="0" fontId="53" fillId="24" borderId="0" xfId="0" applyFont="1" applyFill="1"/>
    <xf numFmtId="4" fontId="15" fillId="0" borderId="10" xfId="0" applyNumberFormat="1" applyFont="1" applyBorder="1" applyAlignment="1">
      <alignment horizontal="right"/>
    </xf>
    <xf numFmtId="0" fontId="15" fillId="26" borderId="10" xfId="0" applyFont="1" applyFill="1" applyBorder="1" applyAlignment="1">
      <alignment vertical="top"/>
    </xf>
    <xf numFmtId="166" fontId="15" fillId="0" borderId="10" xfId="0" applyNumberFormat="1" applyFont="1" applyBorder="1" applyAlignment="1">
      <alignment horizontal="right" wrapText="1"/>
    </xf>
    <xf numFmtId="10" fontId="15" fillId="0" borderId="10" xfId="0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10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5" fillId="0" borderId="10" xfId="0" applyFont="1" applyBorder="1" applyAlignment="1">
      <alignment horizontal="center"/>
    </xf>
    <xf numFmtId="0" fontId="52" fillId="0" borderId="10" xfId="0" applyFont="1" applyBorder="1"/>
    <xf numFmtId="0" fontId="15" fillId="26" borderId="17" xfId="0" applyFont="1" applyFill="1" applyBorder="1"/>
    <xf numFmtId="0" fontId="51" fillId="26" borderId="17" xfId="0" applyFont="1" applyFill="1" applyBorder="1"/>
    <xf numFmtId="0" fontId="18" fillId="26" borderId="0" xfId="0" applyFont="1" applyFill="1" applyBorder="1"/>
    <xf numFmtId="0" fontId="44" fillId="26" borderId="0" xfId="47" applyFont="1" applyFill="1" applyBorder="1" applyAlignment="1">
      <alignment horizontal="left"/>
    </xf>
    <xf numFmtId="2" fontId="18" fillId="26" borderId="0" xfId="0" applyNumberFormat="1" applyFont="1" applyFill="1" applyBorder="1"/>
    <xf numFmtId="4" fontId="18" fillId="26" borderId="0" xfId="0" applyNumberFormat="1" applyFont="1" applyFill="1" applyBorder="1"/>
    <xf numFmtId="0" fontId="18" fillId="0" borderId="0" xfId="0" applyFont="1" applyBorder="1" applyAlignment="1">
      <alignment horizontal="center"/>
    </xf>
    <xf numFmtId="0" fontId="15" fillId="26" borderId="0" xfId="0" applyFont="1" applyFill="1" applyBorder="1"/>
    <xf numFmtId="4" fontId="15" fillId="26" borderId="0" xfId="0" applyNumberFormat="1" applyFont="1" applyFill="1" applyBorder="1"/>
    <xf numFmtId="0" fontId="51" fillId="26" borderId="0" xfId="0" applyFont="1" applyFill="1" applyBorder="1"/>
    <xf numFmtId="4" fontId="51" fillId="26" borderId="0" xfId="0" applyNumberFormat="1" applyFont="1" applyFill="1" applyBorder="1"/>
    <xf numFmtId="4" fontId="57" fillId="26" borderId="0" xfId="0" applyNumberFormat="1" applyFont="1" applyFill="1" applyBorder="1"/>
    <xf numFmtId="4" fontId="15" fillId="26" borderId="0" xfId="0" applyNumberFormat="1" applyFont="1" applyFill="1" applyBorder="1" applyAlignment="1">
      <alignment horizontal="right" wrapText="1"/>
    </xf>
    <xf numFmtId="0" fontId="15" fillId="0" borderId="0" xfId="0" applyFont="1" applyBorder="1" applyAlignment="1">
      <alignment horizontal="center"/>
    </xf>
    <xf numFmtId="0" fontId="18" fillId="26" borderId="0" xfId="0" applyFont="1" applyFill="1" applyBorder="1" applyAlignment="1">
      <alignment vertical="top"/>
    </xf>
    <xf numFmtId="4" fontId="18" fillId="0" borderId="0" xfId="0" applyNumberFormat="1" applyFont="1" applyBorder="1" applyAlignment="1">
      <alignment horizontal="center"/>
    </xf>
    <xf numFmtId="0" fontId="52" fillId="0" borderId="17" xfId="0" applyFont="1" applyBorder="1"/>
    <xf numFmtId="0" fontId="15" fillId="0" borderId="0" xfId="0" applyFont="1" applyBorder="1"/>
    <xf numFmtId="0" fontId="52" fillId="0" borderId="0" xfId="0" applyFont="1" applyBorder="1"/>
    <xf numFmtId="0" fontId="63" fillId="26" borderId="10" xfId="0" applyFont="1" applyFill="1" applyBorder="1" applyAlignment="1">
      <alignment horizontal="center"/>
    </xf>
    <xf numFmtId="0" fontId="63" fillId="26" borderId="10" xfId="0" applyFont="1" applyFill="1" applyBorder="1" applyAlignment="1">
      <alignment horizontal="center" vertical="top"/>
    </xf>
    <xf numFmtId="0" fontId="63" fillId="0" borderId="10" xfId="0" applyFont="1" applyBorder="1" applyAlignment="1">
      <alignment horizontal="center"/>
    </xf>
    <xf numFmtId="0" fontId="51" fillId="26" borderId="33" xfId="0" applyFont="1" applyFill="1" applyBorder="1"/>
    <xf numFmtId="0" fontId="63" fillId="26" borderId="11" xfId="0" applyFont="1" applyFill="1" applyBorder="1" applyAlignment="1">
      <alignment horizontal="center"/>
    </xf>
    <xf numFmtId="0" fontId="63" fillId="0" borderId="36" xfId="0" applyFont="1" applyBorder="1" applyAlignment="1">
      <alignment horizontal="center"/>
    </xf>
    <xf numFmtId="0" fontId="15" fillId="26" borderId="11" xfId="0" applyFont="1" applyFill="1" applyBorder="1"/>
    <xf numFmtId="0" fontId="15" fillId="0" borderId="36" xfId="0" applyFont="1" applyBorder="1"/>
    <xf numFmtId="4" fontId="15" fillId="0" borderId="36" xfId="0" applyNumberFormat="1" applyFont="1" applyBorder="1"/>
    <xf numFmtId="0" fontId="51" fillId="26" borderId="11" xfId="0" applyFont="1" applyFill="1" applyBorder="1"/>
    <xf numFmtId="4" fontId="51" fillId="0" borderId="36" xfId="0" applyNumberFormat="1" applyFont="1" applyBorder="1"/>
    <xf numFmtId="4" fontId="15" fillId="0" borderId="36" xfId="0" applyNumberFormat="1" applyFont="1" applyBorder="1" applyAlignment="1">
      <alignment vertical="top" wrapText="1"/>
    </xf>
    <xf numFmtId="4" fontId="15" fillId="26" borderId="10" xfId="0" applyNumberFormat="1" applyFont="1" applyFill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0" fillId="0" borderId="0" xfId="0" applyFont="1"/>
    <xf numFmtId="0" fontId="0" fillId="0" borderId="32" xfId="0" applyBorder="1"/>
    <xf numFmtId="0" fontId="14" fillId="0" borderId="2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7" xfId="48" applyFont="1" applyBorder="1" applyAlignment="1">
      <alignment horizontal="left"/>
    </xf>
    <xf numFmtId="4" fontId="49" fillId="0" borderId="0" xfId="0" applyNumberFormat="1" applyFont="1" applyAlignment="1"/>
    <xf numFmtId="0" fontId="0" fillId="0" borderId="0" xfId="0" applyAlignment="1"/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65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5" fillId="0" borderId="10" xfId="0" applyFont="1" applyFill="1" applyBorder="1" applyAlignment="1">
      <alignment horizontal="center" vertical="center" wrapText="1"/>
    </xf>
    <xf numFmtId="0" fontId="65" fillId="0" borderId="10" xfId="0" applyFont="1" applyBorder="1"/>
    <xf numFmtId="0" fontId="10" fillId="0" borderId="0" xfId="0" applyFont="1" applyFill="1" applyBorder="1"/>
    <xf numFmtId="0" fontId="65" fillId="0" borderId="17" xfId="0" applyFont="1" applyBorder="1" applyAlignment="1">
      <alignment horizontal="left"/>
    </xf>
    <xf numFmtId="0" fontId="66" fillId="0" borderId="0" xfId="0" applyFont="1"/>
    <xf numFmtId="0" fontId="66" fillId="0" borderId="10" xfId="0" applyFont="1" applyBorder="1"/>
    <xf numFmtId="0" fontId="64" fillId="0" borderId="0" xfId="0" applyFont="1"/>
    <xf numFmtId="0" fontId="66" fillId="0" borderId="0" xfId="0" applyFont="1" applyBorder="1"/>
    <xf numFmtId="0" fontId="66" fillId="0" borderId="10" xfId="0" applyFont="1" applyBorder="1" applyAlignment="1">
      <alignment horizontal="center"/>
    </xf>
    <xf numFmtId="0" fontId="66" fillId="0" borderId="0" xfId="0" applyFont="1" applyAlignment="1">
      <alignment horizontal="right"/>
    </xf>
    <xf numFmtId="0" fontId="59" fillId="0" borderId="0" xfId="0" applyFont="1" applyAlignment="1">
      <alignment horizontal="left" wrapText="1"/>
    </xf>
    <xf numFmtId="0" fontId="61" fillId="0" borderId="0" xfId="0" applyFont="1" applyAlignment="1">
      <alignment vertical="center" wrapText="1"/>
    </xf>
    <xf numFmtId="0" fontId="67" fillId="0" borderId="10" xfId="0" applyFont="1" applyBorder="1" applyAlignment="1">
      <alignment horizontal="center"/>
    </xf>
    <xf numFmtId="0" fontId="67" fillId="0" borderId="10" xfId="0" applyFont="1" applyBorder="1"/>
    <xf numFmtId="0" fontId="68" fillId="0" borderId="10" xfId="0" applyFont="1" applyBorder="1" applyAlignment="1">
      <alignment horizontal="center"/>
    </xf>
    <xf numFmtId="0" fontId="68" fillId="0" borderId="13" xfId="0" applyFont="1" applyBorder="1"/>
    <xf numFmtId="0" fontId="68" fillId="0" borderId="10" xfId="0" applyFont="1" applyBorder="1"/>
    <xf numFmtId="0" fontId="61" fillId="0" borderId="0" xfId="0" applyFont="1" applyFill="1" applyBorder="1" applyAlignment="1">
      <alignment horizontal="left" wrapText="1"/>
    </xf>
    <xf numFmtId="0" fontId="64" fillId="0" borderId="10" xfId="0" applyFont="1" applyBorder="1" applyAlignment="1">
      <alignment horizontal="center" vertical="center" wrapText="1"/>
    </xf>
    <xf numFmtId="4" fontId="51" fillId="0" borderId="43" xfId="0" applyNumberFormat="1" applyFont="1" applyBorder="1"/>
    <xf numFmtId="0" fontId="15" fillId="26" borderId="36" xfId="0" applyFont="1" applyFill="1" applyBorder="1"/>
    <xf numFmtId="0" fontId="62" fillId="26" borderId="21" xfId="0" applyFont="1" applyFill="1" applyBorder="1" applyAlignment="1">
      <alignment horizontal="center" vertical="center" wrapText="1"/>
    </xf>
    <xf numFmtId="0" fontId="62" fillId="26" borderId="34" xfId="0" applyFont="1" applyFill="1" applyBorder="1" applyAlignment="1">
      <alignment horizontal="center" vertical="center" wrapText="1"/>
    </xf>
    <xf numFmtId="2" fontId="62" fillId="26" borderId="34" xfId="0" applyNumberFormat="1" applyFont="1" applyFill="1" applyBorder="1" applyAlignment="1">
      <alignment horizontal="center" vertical="center" wrapText="1"/>
    </xf>
    <xf numFmtId="4" fontId="62" fillId="26" borderId="34" xfId="0" applyNumberFormat="1" applyFont="1" applyFill="1" applyBorder="1" applyAlignment="1">
      <alignment horizontal="center" vertical="center" wrapText="1"/>
    </xf>
    <xf numFmtId="0" fontId="62" fillId="0" borderId="34" xfId="0" applyFont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2" fillId="26" borderId="10" xfId="0" applyFont="1" applyFill="1" applyBorder="1" applyAlignment="1">
      <alignment horizontal="center" vertical="center" wrapText="1"/>
    </xf>
    <xf numFmtId="0" fontId="62" fillId="26" borderId="35" xfId="0" applyFont="1" applyFill="1" applyBorder="1" applyAlignment="1">
      <alignment horizontal="center" vertical="center" wrapText="1"/>
    </xf>
    <xf numFmtId="0" fontId="63" fillId="26" borderId="36" xfId="0" applyFont="1" applyFill="1" applyBorder="1" applyAlignment="1">
      <alignment horizontal="center"/>
    </xf>
    <xf numFmtId="0" fontId="61" fillId="0" borderId="0" xfId="0" applyFont="1" applyAlignment="1">
      <alignment horizontal="left" wrapText="1"/>
    </xf>
    <xf numFmtId="0" fontId="59" fillId="0" borderId="0" xfId="0" applyFont="1" applyAlignment="1">
      <alignment horizontal="center" wrapText="1"/>
    </xf>
    <xf numFmtId="0" fontId="6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Alignment="1">
      <alignment horizontal="right"/>
    </xf>
    <xf numFmtId="0" fontId="44" fillId="26" borderId="0" xfId="47" applyNumberFormat="1" applyFont="1" applyFill="1" applyBorder="1"/>
    <xf numFmtId="0" fontId="44" fillId="26" borderId="0" xfId="47" applyNumberFormat="1" applyFont="1" applyFill="1" applyBorder="1" applyAlignment="1">
      <alignment horizontal="left"/>
    </xf>
    <xf numFmtId="0" fontId="59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3" fillId="28" borderId="10" xfId="0" applyFont="1" applyFill="1" applyBorder="1" applyAlignment="1">
      <alignment horizontal="center" wrapText="1"/>
    </xf>
    <xf numFmtId="0" fontId="14" fillId="28" borderId="10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47" fillId="0" borderId="0" xfId="0" applyFont="1" applyBorder="1"/>
    <xf numFmtId="0" fontId="53" fillId="0" borderId="0" xfId="0" applyFont="1" applyBorder="1"/>
    <xf numFmtId="0" fontId="59" fillId="0" borderId="0" xfId="0" applyFont="1"/>
    <xf numFmtId="0" fontId="70" fillId="0" borderId="0" xfId="0" applyFont="1" applyAlignment="1">
      <alignment wrapText="1"/>
    </xf>
    <xf numFmtId="0" fontId="70" fillId="0" borderId="0" xfId="0" applyFont="1"/>
    <xf numFmtId="0" fontId="69" fillId="0" borderId="0" xfId="47" applyFont="1" applyAlignment="1">
      <alignment horizontal="left"/>
    </xf>
    <xf numFmtId="0" fontId="59" fillId="0" borderId="0" xfId="0" applyFont="1" applyAlignment="1">
      <alignment horizontal="right"/>
    </xf>
    <xf numFmtId="0" fontId="65" fillId="26" borderId="0" xfId="0" applyFont="1" applyFill="1" applyAlignment="1"/>
    <xf numFmtId="0" fontId="64" fillId="0" borderId="21" xfId="0" applyFont="1" applyBorder="1" applyAlignment="1">
      <alignment horizontal="center"/>
    </xf>
    <xf numFmtId="0" fontId="64" fillId="0" borderId="34" xfId="0" applyFont="1" applyBorder="1" applyAlignment="1">
      <alignment horizontal="center"/>
    </xf>
    <xf numFmtId="0" fontId="64" fillId="0" borderId="35" xfId="0" applyFont="1" applyBorder="1" applyAlignment="1">
      <alignment horizontal="center"/>
    </xf>
    <xf numFmtId="0" fontId="66" fillId="0" borderId="46" xfId="0" applyFont="1" applyBorder="1"/>
    <xf numFmtId="0" fontId="66" fillId="0" borderId="12" xfId="0" applyFont="1" applyBorder="1"/>
    <xf numFmtId="0" fontId="66" fillId="0" borderId="39" xfId="0" applyFont="1" applyBorder="1"/>
    <xf numFmtId="0" fontId="64" fillId="0" borderId="34" xfId="0" applyFont="1" applyBorder="1" applyAlignment="1">
      <alignment horizontal="center" wrapText="1"/>
    </xf>
    <xf numFmtId="0" fontId="14" fillId="28" borderId="11" xfId="0" applyFont="1" applyFill="1" applyBorder="1" applyAlignment="1">
      <alignment horizontal="right"/>
    </xf>
    <xf numFmtId="0" fontId="14" fillId="28" borderId="36" xfId="0" applyFont="1" applyFill="1" applyBorder="1" applyAlignment="1">
      <alignment horizontal="center" wrapText="1"/>
    </xf>
    <xf numFmtId="0" fontId="14" fillId="0" borderId="50" xfId="0" applyFont="1" applyBorder="1" applyAlignment="1">
      <alignment horizontal="center"/>
    </xf>
    <xf numFmtId="167" fontId="14" fillId="0" borderId="51" xfId="48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65" fillId="0" borderId="0" xfId="0" applyFont="1" applyBorder="1"/>
    <xf numFmtId="0" fontId="54" fillId="0" borderId="11" xfId="0" applyFont="1" applyBorder="1" applyAlignment="1">
      <alignment horizontal="center"/>
    </xf>
    <xf numFmtId="167" fontId="14" fillId="0" borderId="36" xfId="0" applyNumberFormat="1" applyFont="1" applyBorder="1" applyAlignment="1">
      <alignment horizontal="right"/>
    </xf>
    <xf numFmtId="0" fontId="54" fillId="0" borderId="46" xfId="0" applyFont="1" applyBorder="1" applyAlignment="1">
      <alignment horizontal="center"/>
    </xf>
    <xf numFmtId="0" fontId="65" fillId="0" borderId="45" xfId="0" applyFont="1" applyBorder="1" applyAlignment="1">
      <alignment horizontal="left"/>
    </xf>
    <xf numFmtId="165" fontId="14" fillId="0" borderId="39" xfId="0" applyNumberFormat="1" applyFont="1" applyBorder="1" applyAlignment="1">
      <alignment horizontal="right"/>
    </xf>
    <xf numFmtId="0" fontId="61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wrapText="1"/>
    </xf>
    <xf numFmtId="0" fontId="61" fillId="0" borderId="13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justify" vertical="top" wrapText="1"/>
    </xf>
    <xf numFmtId="0" fontId="59" fillId="0" borderId="10" xfId="0" applyFont="1" applyBorder="1" applyAlignment="1">
      <alignment horizontal="justify" vertical="top" wrapText="1"/>
    </xf>
    <xf numFmtId="0" fontId="61" fillId="0" borderId="10" xfId="0" applyFont="1" applyBorder="1" applyAlignment="1">
      <alignment horizontal="justify" vertical="top" wrapText="1"/>
    </xf>
    <xf numFmtId="0" fontId="59" fillId="0" borderId="0" xfId="0" applyFont="1" applyFill="1" applyBorder="1" applyAlignment="1">
      <alignment horizontal="justify" vertical="top" wrapText="1"/>
    </xf>
    <xf numFmtId="0" fontId="58" fillId="26" borderId="0" xfId="0" applyFont="1" applyFill="1" applyBorder="1" applyAlignment="1">
      <alignment horizontal="center"/>
    </xf>
    <xf numFmtId="2" fontId="57" fillId="26" borderId="0" xfId="0" applyNumberFormat="1" applyFont="1" applyFill="1" applyBorder="1"/>
    <xf numFmtId="2" fontId="15" fillId="0" borderId="0" xfId="0" applyNumberFormat="1" applyFont="1" applyBorder="1"/>
    <xf numFmtId="170" fontId="51" fillId="26" borderId="0" xfId="0" applyNumberFormat="1" applyFont="1" applyFill="1" applyBorder="1"/>
    <xf numFmtId="4" fontId="62" fillId="27" borderId="19" xfId="0" applyNumberFormat="1" applyFont="1" applyFill="1" applyBorder="1" applyAlignment="1">
      <alignment wrapText="1"/>
    </xf>
    <xf numFmtId="0" fontId="62" fillId="27" borderId="19" xfId="0" applyFont="1" applyFill="1" applyBorder="1" applyAlignment="1">
      <alignment wrapText="1"/>
    </xf>
    <xf numFmtId="0" fontId="62" fillId="27" borderId="10" xfId="0" applyFont="1" applyFill="1" applyBorder="1" applyAlignment="1">
      <alignment horizontal="center" wrapText="1"/>
    </xf>
    <xf numFmtId="0" fontId="62" fillId="27" borderId="36" xfId="0" applyFont="1" applyFill="1" applyBorder="1" applyAlignment="1">
      <alignment wrapText="1"/>
    </xf>
    <xf numFmtId="0" fontId="15" fillId="26" borderId="37" xfId="0" applyFont="1" applyFill="1" applyBorder="1" applyAlignment="1"/>
    <xf numFmtId="0" fontId="15" fillId="26" borderId="18" xfId="0" applyFont="1" applyFill="1" applyBorder="1" applyAlignment="1"/>
    <xf numFmtId="0" fontId="15" fillId="26" borderId="38" xfId="0" applyFont="1" applyFill="1" applyBorder="1" applyAlignment="1"/>
    <xf numFmtId="4" fontId="11" fillId="26" borderId="18" xfId="0" applyNumberFormat="1" applyFont="1" applyFill="1" applyBorder="1" applyAlignment="1"/>
    <xf numFmtId="4" fontId="11" fillId="26" borderId="10" xfId="0" applyNumberFormat="1" applyFont="1" applyFill="1" applyBorder="1"/>
    <xf numFmtId="0" fontId="15" fillId="26" borderId="37" xfId="0" applyFont="1" applyFill="1" applyBorder="1" applyAlignment="1">
      <alignment vertical="top"/>
    </xf>
    <xf numFmtId="0" fontId="15" fillId="26" borderId="18" xfId="0" applyFont="1" applyFill="1" applyBorder="1" applyAlignment="1">
      <alignment vertical="top"/>
    </xf>
    <xf numFmtId="0" fontId="15" fillId="26" borderId="38" xfId="0" applyFont="1" applyFill="1" applyBorder="1" applyAlignment="1">
      <alignment vertical="top"/>
    </xf>
    <xf numFmtId="4" fontId="11" fillId="26" borderId="18" xfId="0" applyNumberFormat="1" applyFont="1" applyFill="1" applyBorder="1" applyAlignment="1">
      <alignment vertical="top"/>
    </xf>
    <xf numFmtId="0" fontId="10" fillId="0" borderId="0" xfId="0" applyFont="1" applyBorder="1"/>
    <xf numFmtId="166" fontId="15" fillId="0" borderId="10" xfId="0" applyNumberFormat="1" applyFont="1" applyFill="1" applyBorder="1"/>
    <xf numFmtId="0" fontId="15" fillId="0" borderId="10" xfId="0" applyFont="1" applyFill="1" applyBorder="1"/>
    <xf numFmtId="0" fontId="66" fillId="0" borderId="46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39" xfId="0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6" fillId="0" borderId="36" xfId="0" applyFont="1" applyBorder="1" applyAlignment="1">
      <alignment horizontal="center"/>
    </xf>
    <xf numFmtId="166" fontId="15" fillId="26" borderId="10" xfId="0" applyNumberFormat="1" applyFont="1" applyFill="1" applyBorder="1" applyAlignment="1">
      <alignment horizontal="right"/>
    </xf>
    <xf numFmtId="4" fontId="15" fillId="26" borderId="10" xfId="0" applyNumberFormat="1" applyFont="1" applyFill="1" applyBorder="1" applyAlignment="1">
      <alignment horizontal="right"/>
    </xf>
    <xf numFmtId="4" fontId="52" fillId="0" borderId="10" xfId="0" applyNumberFormat="1" applyFont="1" applyBorder="1"/>
    <xf numFmtId="4" fontId="52" fillId="0" borderId="36" xfId="0" applyNumberFormat="1" applyFont="1" applyBorder="1"/>
    <xf numFmtId="10" fontId="15" fillId="26" borderId="10" xfId="0" applyNumberFormat="1" applyFont="1" applyFill="1" applyBorder="1"/>
    <xf numFmtId="4" fontId="52" fillId="27" borderId="12" xfId="0" applyNumberFormat="1" applyFont="1" applyFill="1" applyBorder="1"/>
    <xf numFmtId="10" fontId="14" fillId="0" borderId="51" xfId="48" applyNumberFormat="1" applyFont="1" applyBorder="1" applyAlignment="1">
      <alignment horizontal="right"/>
    </xf>
    <xf numFmtId="2" fontId="15" fillId="26" borderId="17" xfId="0" applyNumberFormat="1" applyFont="1" applyFill="1" applyBorder="1" applyAlignment="1">
      <alignment horizontal="right"/>
    </xf>
    <xf numFmtId="10" fontId="15" fillId="26" borderId="10" xfId="0" applyNumberFormat="1" applyFont="1" applyFill="1" applyBorder="1" applyAlignment="1">
      <alignment horizontal="right"/>
    </xf>
    <xf numFmtId="3" fontId="66" fillId="0" borderId="10" xfId="0" applyNumberFormat="1" applyFont="1" applyBorder="1"/>
    <xf numFmtId="3" fontId="66" fillId="0" borderId="0" xfId="0" applyNumberFormat="1" applyFont="1"/>
    <xf numFmtId="168" fontId="66" fillId="0" borderId="10" xfId="0" applyNumberFormat="1" applyFont="1" applyBorder="1" applyAlignment="1">
      <alignment horizontal="right"/>
    </xf>
    <xf numFmtId="4" fontId="13" fillId="0" borderId="10" xfId="0" applyNumberFormat="1" applyFont="1" applyBorder="1"/>
    <xf numFmtId="0" fontId="15" fillId="26" borderId="10" xfId="0" applyFont="1" applyFill="1" applyBorder="1" applyAlignment="1">
      <alignment horizontal="center"/>
    </xf>
    <xf numFmtId="10" fontId="14" fillId="0" borderId="12" xfId="0" applyNumberFormat="1" applyFont="1" applyBorder="1" applyAlignment="1">
      <alignment horizontal="right"/>
    </xf>
    <xf numFmtId="4" fontId="0" fillId="0" borderId="0" xfId="0" applyNumberFormat="1"/>
    <xf numFmtId="4" fontId="59" fillId="0" borderId="10" xfId="0" applyNumberFormat="1" applyFont="1" applyBorder="1" applyAlignment="1">
      <alignment horizontal="center"/>
    </xf>
    <xf numFmtId="0" fontId="59" fillId="26" borderId="1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center"/>
    </xf>
    <xf numFmtId="10" fontId="15" fillId="0" borderId="10" xfId="0" applyNumberFormat="1" applyFont="1" applyFill="1" applyBorder="1" applyAlignment="1">
      <alignment horizontal="center"/>
    </xf>
    <xf numFmtId="4" fontId="15" fillId="0" borderId="10" xfId="0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center"/>
    </xf>
    <xf numFmtId="10" fontId="15" fillId="26" borderId="10" xfId="0" applyNumberFormat="1" applyFont="1" applyFill="1" applyBorder="1" applyAlignment="1">
      <alignment horizontal="center"/>
    </xf>
    <xf numFmtId="3" fontId="15" fillId="26" borderId="10" xfId="0" applyNumberFormat="1" applyFont="1" applyFill="1" applyBorder="1" applyAlignment="1">
      <alignment horizontal="center"/>
    </xf>
    <xf numFmtId="0" fontId="59" fillId="26" borderId="10" xfId="0" applyFont="1" applyFill="1" applyBorder="1"/>
    <xf numFmtId="3" fontId="59" fillId="26" borderId="10" xfId="0" applyNumberFormat="1" applyFont="1" applyFill="1" applyBorder="1" applyAlignment="1">
      <alignment horizontal="right"/>
    </xf>
    <xf numFmtId="4" fontId="59" fillId="26" borderId="10" xfId="0" applyNumberFormat="1" applyFont="1" applyFill="1" applyBorder="1" applyAlignment="1">
      <alignment horizontal="right"/>
    </xf>
    <xf numFmtId="4" fontId="59" fillId="26" borderId="10" xfId="0" applyNumberFormat="1" applyFont="1" applyFill="1" applyBorder="1" applyAlignment="1">
      <alignment horizontal="center"/>
    </xf>
    <xf numFmtId="4" fontId="59" fillId="0" borderId="10" xfId="0" applyNumberFormat="1" applyFont="1" applyFill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26" borderId="10" xfId="0" applyFont="1" applyFill="1" applyBorder="1" applyAlignment="1">
      <alignment horizontal="center"/>
    </xf>
    <xf numFmtId="0" fontId="72" fillId="26" borderId="10" xfId="0" applyFont="1" applyFill="1" applyBorder="1" applyAlignment="1">
      <alignment horizontal="left"/>
    </xf>
    <xf numFmtId="0" fontId="72" fillId="26" borderId="10" xfId="0" applyFont="1" applyFill="1" applyBorder="1" applyAlignment="1">
      <alignment horizontal="center"/>
    </xf>
    <xf numFmtId="10" fontId="72" fillId="26" borderId="10" xfId="0" applyNumberFormat="1" applyFont="1" applyFill="1" applyBorder="1" applyAlignment="1">
      <alignment horizontal="center"/>
    </xf>
    <xf numFmtId="4" fontId="72" fillId="26" borderId="10" xfId="0" applyNumberFormat="1" applyFont="1" applyFill="1" applyBorder="1" applyAlignment="1">
      <alignment horizontal="center"/>
    </xf>
    <xf numFmtId="3" fontId="72" fillId="26" borderId="10" xfId="0" applyNumberFormat="1" applyFont="1" applyFill="1" applyBorder="1" applyAlignment="1">
      <alignment horizontal="center"/>
    </xf>
    <xf numFmtId="2" fontId="72" fillId="26" borderId="10" xfId="0" applyNumberFormat="1" applyFont="1" applyFill="1" applyBorder="1" applyAlignment="1">
      <alignment horizontal="center"/>
    </xf>
    <xf numFmtId="4" fontId="72" fillId="26" borderId="10" xfId="0" applyNumberFormat="1" applyFont="1" applyFill="1" applyBorder="1" applyAlignment="1">
      <alignment horizontal="right"/>
    </xf>
    <xf numFmtId="4" fontId="11" fillId="0" borderId="10" xfId="0" applyNumberFormat="1" applyFont="1" applyBorder="1" applyAlignment="1">
      <alignment horizontal="right" wrapText="1"/>
    </xf>
    <xf numFmtId="4" fontId="11" fillId="26" borderId="10" xfId="0" applyNumberFormat="1" applyFont="1" applyFill="1" applyBorder="1" applyAlignment="1">
      <alignment horizontal="right"/>
    </xf>
    <xf numFmtId="171" fontId="74" fillId="0" borderId="0" xfId="40" applyNumberFormat="1" applyFont="1"/>
    <xf numFmtId="0" fontId="14" fillId="26" borderId="10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left" vertical="center" wrapText="1"/>
    </xf>
    <xf numFmtId="4" fontId="14" fillId="26" borderId="10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4" fontId="73" fillId="26" borderId="0" xfId="0" applyNumberFormat="1" applyFont="1" applyFill="1"/>
    <xf numFmtId="4" fontId="15" fillId="0" borderId="10" xfId="0" applyNumberFormat="1" applyFont="1" applyFill="1" applyBorder="1"/>
    <xf numFmtId="168" fontId="0" fillId="0" borderId="0" xfId="0" applyNumberFormat="1"/>
    <xf numFmtId="0" fontId="14" fillId="0" borderId="0" xfId="0" applyFont="1" applyBorder="1" applyAlignment="1">
      <alignment horizontal="left"/>
    </xf>
    <xf numFmtId="166" fontId="15" fillId="0" borderId="10" xfId="0" applyNumberFormat="1" applyFont="1" applyFill="1" applyBorder="1"/>
    <xf numFmtId="14" fontId="15" fillId="0" borderId="36" xfId="0" applyNumberFormat="1" applyFont="1" applyBorder="1" applyAlignment="1">
      <alignment horizontal="right"/>
    </xf>
    <xf numFmtId="4" fontId="15" fillId="0" borderId="0" xfId="0" applyNumberFormat="1" applyFont="1" applyBorder="1"/>
    <xf numFmtId="0" fontId="15" fillId="0" borderId="0" xfId="0" applyFont="1" applyAlignment="1">
      <alignment horizontal="left" wrapText="1"/>
    </xf>
    <xf numFmtId="0" fontId="59" fillId="0" borderId="0" xfId="0" applyFont="1" applyAlignment="1">
      <alignment horizontal="left" wrapText="1"/>
    </xf>
    <xf numFmtId="0" fontId="15" fillId="26" borderId="10" xfId="0" applyFont="1" applyFill="1" applyBorder="1" applyAlignment="1">
      <alignment horizontal="center" wrapText="1"/>
    </xf>
    <xf numFmtId="0" fontId="59" fillId="0" borderId="46" xfId="0" applyFont="1" applyBorder="1" applyAlignment="1">
      <alignment horizontal="center"/>
    </xf>
    <xf numFmtId="2" fontId="59" fillId="0" borderId="12" xfId="0" applyNumberFormat="1" applyFont="1" applyBorder="1" applyAlignment="1">
      <alignment horizontal="center"/>
    </xf>
    <xf numFmtId="4" fontId="59" fillId="0" borderId="39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59" fillId="0" borderId="0" xfId="0" applyFont="1" applyAlignment="1">
      <alignment wrapText="1"/>
    </xf>
    <xf numFmtId="0" fontId="0" fillId="0" borderId="14" xfId="0" applyBorder="1"/>
    <xf numFmtId="0" fontId="0" fillId="0" borderId="0" xfId="0" applyBorder="1"/>
    <xf numFmtId="14" fontId="59" fillId="0" borderId="10" xfId="0" applyNumberFormat="1" applyFont="1" applyBorder="1" applyAlignment="1">
      <alignment horizontal="center"/>
    </xf>
    <xf numFmtId="0" fontId="59" fillId="0" borderId="0" xfId="0" applyFont="1" applyBorder="1"/>
    <xf numFmtId="171" fontId="77" fillId="0" borderId="0" xfId="0" applyNumberFormat="1" applyFont="1"/>
    <xf numFmtId="3" fontId="15" fillId="0" borderId="10" xfId="0" applyNumberFormat="1" applyFont="1" applyFill="1" applyBorder="1"/>
    <xf numFmtId="14" fontId="15" fillId="26" borderId="10" xfId="0" applyNumberFormat="1" applyFont="1" applyFill="1" applyBorder="1"/>
    <xf numFmtId="14" fontId="15" fillId="26" borderId="10" xfId="0" applyNumberFormat="1" applyFont="1" applyFill="1" applyBorder="1" applyAlignment="1">
      <alignment horizontal="right"/>
    </xf>
    <xf numFmtId="14" fontId="15" fillId="0" borderId="36" xfId="0" applyNumberFormat="1" applyFont="1" applyBorder="1"/>
    <xf numFmtId="14" fontId="15" fillId="26" borderId="36" xfId="0" applyNumberFormat="1" applyFont="1" applyFill="1" applyBorder="1"/>
    <xf numFmtId="168" fontId="15" fillId="26" borderId="10" xfId="0" applyNumberFormat="1" applyFont="1" applyFill="1" applyBorder="1" applyAlignment="1">
      <alignment horizontal="right"/>
    </xf>
    <xf numFmtId="0" fontId="16" fillId="26" borderId="0" xfId="0" applyFont="1" applyFill="1" applyBorder="1"/>
    <xf numFmtId="0" fontId="48" fillId="26" borderId="0" xfId="47" applyFont="1" applyFill="1" applyBorder="1" applyAlignment="1">
      <alignment horizontal="left"/>
    </xf>
    <xf numFmtId="2" fontId="16" fillId="26" borderId="0" xfId="0" applyNumberFormat="1" applyFont="1" applyFill="1" applyBorder="1"/>
    <xf numFmtId="0" fontId="14" fillId="26" borderId="0" xfId="0" applyFont="1" applyFill="1" applyBorder="1"/>
    <xf numFmtId="49" fontId="48" fillId="26" borderId="0" xfId="47" applyNumberFormat="1" applyFont="1" applyFill="1" applyBorder="1"/>
    <xf numFmtId="49" fontId="48" fillId="26" borderId="0" xfId="47" applyNumberFormat="1" applyFont="1" applyFill="1" applyBorder="1" applyAlignment="1">
      <alignment horizontal="left"/>
    </xf>
    <xf numFmtId="0" fontId="14" fillId="27" borderId="14" xfId="0" applyFont="1" applyFill="1" applyBorder="1" applyAlignment="1"/>
    <xf numFmtId="0" fontId="14" fillId="27" borderId="0" xfId="0" applyFont="1" applyFill="1"/>
    <xf numFmtId="0" fontId="14" fillId="0" borderId="10" xfId="0" applyFont="1" applyBorder="1" applyAlignment="1">
      <alignment vertical="center"/>
    </xf>
    <xf numFmtId="0" fontId="13" fillId="28" borderId="10" xfId="0" applyFont="1" applyFill="1" applyBorder="1" applyAlignment="1">
      <alignment horizontal="center"/>
    </xf>
    <xf numFmtId="16" fontId="14" fillId="0" borderId="10" xfId="0" applyNumberFormat="1" applyFont="1" applyBorder="1" applyAlignment="1">
      <alignment horizontal="center"/>
    </xf>
    <xf numFmtId="0" fontId="13" fillId="28" borderId="10" xfId="0" applyFont="1" applyFill="1" applyBorder="1" applyAlignment="1">
      <alignment horizontal="center" vertical="center"/>
    </xf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3" fillId="0" borderId="10" xfId="0" applyFont="1" applyBorder="1" applyAlignment="1">
      <alignment horizontal="center"/>
    </xf>
    <xf numFmtId="4" fontId="14" fillId="0" borderId="0" xfId="0" applyNumberFormat="1" applyFont="1" applyBorder="1"/>
    <xf numFmtId="0" fontId="14" fillId="0" borderId="0" xfId="0" applyFont="1" applyFill="1" applyBorder="1"/>
    <xf numFmtId="0" fontId="14" fillId="26" borderId="17" xfId="0" applyFont="1" applyFill="1" applyBorder="1"/>
    <xf numFmtId="0" fontId="14" fillId="26" borderId="10" xfId="0" applyFont="1" applyFill="1" applyBorder="1"/>
    <xf numFmtId="2" fontId="66" fillId="26" borderId="10" xfId="0" applyNumberFormat="1" applyFont="1" applyFill="1" applyBorder="1"/>
    <xf numFmtId="4" fontId="14" fillId="0" borderId="10" xfId="0" applyNumberFormat="1" applyFont="1" applyBorder="1"/>
    <xf numFmtId="3" fontId="59" fillId="0" borderId="46" xfId="0" applyNumberFormat="1" applyFont="1" applyBorder="1" applyAlignment="1">
      <alignment horizontal="center"/>
    </xf>
    <xf numFmtId="2" fontId="15" fillId="0" borderId="17" xfId="0" applyNumberFormat="1" applyFont="1" applyFill="1" applyBorder="1"/>
    <xf numFmtId="2" fontId="15" fillId="0" borderId="10" xfId="0" applyNumberFormat="1" applyFont="1" applyFill="1" applyBorder="1"/>
    <xf numFmtId="2" fontId="15" fillId="0" borderId="17" xfId="0" applyNumberFormat="1" applyFont="1" applyFill="1" applyBorder="1" applyAlignment="1">
      <alignment horizontal="right"/>
    </xf>
    <xf numFmtId="3" fontId="15" fillId="0" borderId="10" xfId="0" applyNumberFormat="1" applyFont="1" applyBorder="1" applyAlignment="1">
      <alignment horizontal="center"/>
    </xf>
    <xf numFmtId="14" fontId="59" fillId="0" borderId="10" xfId="0" applyNumberFormat="1" applyFont="1" applyBorder="1" applyAlignment="1">
      <alignment horizontal="left"/>
    </xf>
    <xf numFmtId="3" fontId="59" fillId="0" borderId="10" xfId="0" applyNumberFormat="1" applyFont="1" applyBorder="1" applyAlignment="1">
      <alignment horizontal="center"/>
    </xf>
    <xf numFmtId="2" fontId="15" fillId="26" borderId="10" xfId="0" applyNumberFormat="1" applyFont="1" applyFill="1" applyBorder="1" applyAlignment="1">
      <alignment horizontal="center" wrapText="1"/>
    </xf>
    <xf numFmtId="2" fontId="15" fillId="0" borderId="10" xfId="0" applyNumberFormat="1" applyFont="1" applyBorder="1" applyAlignment="1">
      <alignment horizontal="center"/>
    </xf>
    <xf numFmtId="4" fontId="14" fillId="26" borderId="10" xfId="0" applyNumberFormat="1" applyFont="1" applyFill="1" applyBorder="1"/>
    <xf numFmtId="4" fontId="77" fillId="0" borderId="0" xfId="0" applyNumberFormat="1" applyFont="1" applyBorder="1"/>
    <xf numFmtId="3" fontId="77" fillId="0" borderId="0" xfId="0" applyNumberFormat="1" applyFont="1" applyBorder="1"/>
    <xf numFmtId="4" fontId="0" fillId="0" borderId="0" xfId="0" applyNumberFormat="1" applyBorder="1"/>
    <xf numFmtId="14" fontId="14" fillId="0" borderId="10" xfId="0" applyNumberFormat="1" applyFont="1" applyBorder="1"/>
    <xf numFmtId="2" fontId="14" fillId="0" borderId="10" xfId="0" applyNumberFormat="1" applyFont="1" applyBorder="1"/>
    <xf numFmtId="10" fontId="14" fillId="0" borderId="10" xfId="0" applyNumberFormat="1" applyFont="1" applyBorder="1"/>
    <xf numFmtId="3" fontId="14" fillId="0" borderId="10" xfId="0" applyNumberFormat="1" applyFont="1" applyBorder="1"/>
    <xf numFmtId="0" fontId="54" fillId="0" borderId="0" xfId="0" applyFont="1" applyBorder="1"/>
    <xf numFmtId="4" fontId="53" fillId="0" borderId="0" xfId="0" applyNumberFormat="1" applyFont="1"/>
    <xf numFmtId="0" fontId="10" fillId="0" borderId="0" xfId="0" applyFont="1" applyAlignment="1">
      <alignment wrapText="1"/>
    </xf>
    <xf numFmtId="2" fontId="14" fillId="26" borderId="10" xfId="0" applyNumberFormat="1" applyFont="1" applyFill="1" applyBorder="1"/>
    <xf numFmtId="3" fontId="14" fillId="26" borderId="10" xfId="0" applyNumberFormat="1" applyFont="1" applyFill="1" applyBorder="1"/>
    <xf numFmtId="4" fontId="15" fillId="0" borderId="10" xfId="0" applyNumberFormat="1" applyFont="1" applyBorder="1" applyAlignment="1">
      <alignment horizontal="center"/>
    </xf>
    <xf numFmtId="2" fontId="15" fillId="26" borderId="10" xfId="0" applyNumberFormat="1" applyFont="1" applyFill="1" applyBorder="1" applyAlignment="1">
      <alignment horizontal="center"/>
    </xf>
    <xf numFmtId="0" fontId="59" fillId="26" borderId="10" xfId="0" applyFont="1" applyFill="1" applyBorder="1" applyAlignment="1">
      <alignment horizontal="center"/>
    </xf>
    <xf numFmtId="10" fontId="59" fillId="26" borderId="10" xfId="0" applyNumberFormat="1" applyFont="1" applyFill="1" applyBorder="1" applyAlignment="1">
      <alignment horizontal="center"/>
    </xf>
    <xf numFmtId="0" fontId="59" fillId="26" borderId="11" xfId="0" applyFont="1" applyFill="1" applyBorder="1" applyAlignment="1">
      <alignment horizontal="center"/>
    </xf>
    <xf numFmtId="4" fontId="59" fillId="26" borderId="36" xfId="0" applyNumberFormat="1" applyFont="1" applyFill="1" applyBorder="1" applyAlignment="1">
      <alignment horizontal="center"/>
    </xf>
    <xf numFmtId="169" fontId="57" fillId="26" borderId="0" xfId="56" applyNumberFormat="1" applyFont="1" applyFill="1" applyBorder="1"/>
    <xf numFmtId="2" fontId="15" fillId="0" borderId="10" xfId="0" applyNumberFormat="1" applyFont="1" applyFill="1" applyBorder="1" applyAlignment="1">
      <alignment horizontal="center"/>
    </xf>
    <xf numFmtId="166" fontId="15" fillId="0" borderId="10" xfId="0" applyNumberFormat="1" applyFont="1" applyFill="1" applyBorder="1" applyAlignment="1">
      <alignment horizontal="center"/>
    </xf>
    <xf numFmtId="14" fontId="59" fillId="0" borderId="10" xfId="0" applyNumberFormat="1" applyFont="1" applyFill="1" applyBorder="1" applyAlignment="1">
      <alignment horizontal="center"/>
    </xf>
    <xf numFmtId="14" fontId="59" fillId="0" borderId="10" xfId="0" applyNumberFormat="1" applyFont="1" applyFill="1" applyBorder="1" applyAlignment="1">
      <alignment horizontal="left"/>
    </xf>
    <xf numFmtId="3" fontId="59" fillId="0" borderId="10" xfId="0" applyNumberFormat="1" applyFont="1" applyFill="1" applyBorder="1" applyAlignment="1">
      <alignment horizontal="center"/>
    </xf>
    <xf numFmtId="4" fontId="15" fillId="26" borderId="10" xfId="0" applyNumberFormat="1" applyFont="1" applyFill="1" applyBorder="1" applyAlignment="1">
      <alignment horizontal="center" wrapText="1"/>
    </xf>
    <xf numFmtId="0" fontId="66" fillId="0" borderId="48" xfId="0" applyFont="1" applyBorder="1"/>
    <xf numFmtId="4" fontId="59" fillId="26" borderId="33" xfId="0" applyNumberFormat="1" applyFont="1" applyFill="1" applyBorder="1" applyAlignment="1">
      <alignment horizontal="center"/>
    </xf>
    <xf numFmtId="10" fontId="59" fillId="26" borderId="33" xfId="0" applyNumberFormat="1" applyFont="1" applyFill="1" applyBorder="1" applyAlignment="1">
      <alignment horizontal="center"/>
    </xf>
    <xf numFmtId="4" fontId="59" fillId="26" borderId="43" xfId="0" applyNumberFormat="1" applyFont="1" applyFill="1" applyBorder="1" applyAlignment="1">
      <alignment horizontal="center"/>
    </xf>
    <xf numFmtId="0" fontId="59" fillId="0" borderId="46" xfId="0" applyFont="1" applyFill="1" applyBorder="1" applyAlignment="1">
      <alignment horizontal="center"/>
    </xf>
    <xf numFmtId="0" fontId="59" fillId="0" borderId="12" xfId="0" applyFont="1" applyFill="1" applyBorder="1" applyAlignment="1">
      <alignment horizontal="center"/>
    </xf>
    <xf numFmtId="4" fontId="59" fillId="0" borderId="12" xfId="0" applyNumberFormat="1" applyFont="1" applyFill="1" applyBorder="1" applyAlignment="1">
      <alignment horizontal="center"/>
    </xf>
    <xf numFmtId="10" fontId="59" fillId="0" borderId="12" xfId="0" applyNumberFormat="1" applyFont="1" applyFill="1" applyBorder="1" applyAlignment="1">
      <alignment horizontal="center"/>
    </xf>
    <xf numFmtId="4" fontId="59" fillId="0" borderId="39" xfId="0" applyNumberFormat="1" applyFont="1" applyFill="1" applyBorder="1" applyAlignment="1">
      <alignment horizontal="center"/>
    </xf>
    <xf numFmtId="0" fontId="66" fillId="0" borderId="33" xfId="0" applyFont="1" applyBorder="1" applyAlignment="1">
      <alignment horizontal="center"/>
    </xf>
    <xf numFmtId="0" fontId="14" fillId="26" borderId="0" xfId="0" applyFont="1" applyFill="1"/>
    <xf numFmtId="0" fontId="59" fillId="26" borderId="0" xfId="0" applyFont="1" applyFill="1" applyAlignment="1">
      <alignment horizontal="right"/>
    </xf>
    <xf numFmtId="0" fontId="15" fillId="26" borderId="0" xfId="0" applyFont="1" applyFill="1" applyAlignment="1">
      <alignment horizontal="left" wrapText="1"/>
    </xf>
    <xf numFmtId="0" fontId="59" fillId="26" borderId="0" xfId="0" applyFont="1" applyFill="1" applyAlignment="1">
      <alignment wrapText="1"/>
    </xf>
    <xf numFmtId="0" fontId="59" fillId="26" borderId="0" xfId="0" applyFont="1" applyFill="1"/>
    <xf numFmtId="0" fontId="59" fillId="26" borderId="0" xfId="0" applyFont="1" applyFill="1" applyAlignment="1">
      <alignment horizontal="left" wrapText="1"/>
    </xf>
    <xf numFmtId="0" fontId="15" fillId="26" borderId="0" xfId="0" applyFont="1" applyFill="1" applyAlignment="1">
      <alignment horizontal="left"/>
    </xf>
    <xf numFmtId="0" fontId="59" fillId="26" borderId="0" xfId="0" applyFont="1" applyFill="1" applyAlignment="1">
      <alignment horizontal="center" wrapText="1"/>
    </xf>
    <xf numFmtId="0" fontId="18" fillId="26" borderId="0" xfId="0" applyFont="1" applyFill="1" applyAlignment="1">
      <alignment wrapText="1"/>
    </xf>
    <xf numFmtId="0" fontId="18" fillId="26" borderId="0" xfId="0" applyFont="1" applyFill="1"/>
    <xf numFmtId="0" fontId="44" fillId="26" borderId="0" xfId="47" applyFont="1" applyFill="1" applyAlignment="1">
      <alignment horizontal="left"/>
    </xf>
    <xf numFmtId="0" fontId="15" fillId="26" borderId="0" xfId="0" applyFont="1" applyFill="1"/>
    <xf numFmtId="0" fontId="10" fillId="26" borderId="0" xfId="0" applyFont="1" applyFill="1" applyAlignment="1">
      <alignment horizontal="right"/>
    </xf>
    <xf numFmtId="0" fontId="14" fillId="26" borderId="19" xfId="0" applyFont="1" applyFill="1" applyBorder="1" applyAlignment="1">
      <alignment horizontal="left" vertical="center"/>
    </xf>
    <xf numFmtId="0" fontId="14" fillId="26" borderId="18" xfId="0" applyFont="1" applyFill="1" applyBorder="1" applyAlignment="1">
      <alignment horizontal="center" vertical="center"/>
    </xf>
    <xf numFmtId="0" fontId="14" fillId="26" borderId="17" xfId="0" applyFont="1" applyFill="1" applyBorder="1" applyAlignment="1">
      <alignment horizontal="center" vertical="center"/>
    </xf>
    <xf numFmtId="0" fontId="59" fillId="26" borderId="10" xfId="0" applyFont="1" applyFill="1" applyBorder="1" applyAlignment="1">
      <alignment horizontal="left" vertical="center" wrapText="1"/>
    </xf>
    <xf numFmtId="0" fontId="14" fillId="26" borderId="18" xfId="0" applyFont="1" applyFill="1" applyBorder="1" applyAlignment="1"/>
    <xf numFmtId="0" fontId="14" fillId="26" borderId="17" xfId="0" applyFont="1" applyFill="1" applyBorder="1" applyAlignment="1"/>
    <xf numFmtId="4" fontId="14" fillId="26" borderId="0" xfId="0" applyNumberFormat="1" applyFont="1" applyFill="1"/>
    <xf numFmtId="0" fontId="14" fillId="26" borderId="10" xfId="0" applyFont="1" applyFill="1" applyBorder="1" applyAlignment="1"/>
    <xf numFmtId="0" fontId="10" fillId="26" borderId="0" xfId="0" applyFont="1" applyFill="1"/>
    <xf numFmtId="0" fontId="15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/>
    </xf>
    <xf numFmtId="0" fontId="59" fillId="0" borderId="0" xfId="0" applyFont="1" applyAlignment="1">
      <alignment horizontal="left" wrapText="1"/>
    </xf>
    <xf numFmtId="167" fontId="14" fillId="0" borderId="13" xfId="25" applyNumberFormat="1" applyFont="1" applyFill="1" applyBorder="1" applyAlignment="1">
      <alignment horizontal="right"/>
    </xf>
    <xf numFmtId="0" fontId="78" fillId="0" borderId="0" xfId="0" applyFont="1" applyAlignment="1">
      <alignment horizontal="center"/>
    </xf>
    <xf numFmtId="0" fontId="78" fillId="0" borderId="0" xfId="0" applyFont="1"/>
    <xf numFmtId="0" fontId="44" fillId="26" borderId="0" xfId="0" applyNumberFormat="1" applyFont="1" applyFill="1" applyBorder="1"/>
    <xf numFmtId="172" fontId="51" fillId="26" borderId="10" xfId="0" applyNumberFormat="1" applyFont="1" applyFill="1" applyBorder="1" applyAlignment="1">
      <alignment horizontal="right"/>
    </xf>
    <xf numFmtId="4" fontId="51" fillId="26" borderId="10" xfId="0" applyNumberFormat="1" applyFont="1" applyFill="1" applyBorder="1" applyAlignment="1">
      <alignment horizontal="right"/>
    </xf>
    <xf numFmtId="14" fontId="51" fillId="26" borderId="10" xfId="0" applyNumberFormat="1" applyFont="1" applyFill="1" applyBorder="1"/>
    <xf numFmtId="14" fontId="51" fillId="0" borderId="36" xfId="0" applyNumberFormat="1" applyFont="1" applyBorder="1" applyAlignment="1">
      <alignment horizontal="right"/>
    </xf>
    <xf numFmtId="0" fontId="15" fillId="0" borderId="10" xfId="0" applyFont="1" applyFill="1" applyBorder="1" applyAlignment="1">
      <alignment horizontal="left"/>
    </xf>
    <xf numFmtId="10" fontId="15" fillId="0" borderId="10" xfId="0" applyNumberFormat="1" applyFont="1" applyFill="1" applyBorder="1"/>
    <xf numFmtId="166" fontId="15" fillId="0" borderId="10" xfId="0" applyNumberFormat="1" applyFont="1" applyFill="1" applyBorder="1" applyAlignment="1">
      <alignment horizontal="right"/>
    </xf>
    <xf numFmtId="0" fontId="48" fillId="26" borderId="0" xfId="0" applyFont="1" applyFill="1" applyBorder="1"/>
    <xf numFmtId="0" fontId="59" fillId="0" borderId="48" xfId="0" applyFont="1" applyFill="1" applyBorder="1" applyAlignment="1">
      <alignment horizontal="center"/>
    </xf>
    <xf numFmtId="4" fontId="59" fillId="0" borderId="33" xfId="0" applyNumberFormat="1" applyFont="1" applyFill="1" applyBorder="1" applyAlignment="1">
      <alignment horizontal="center"/>
    </xf>
    <xf numFmtId="10" fontId="59" fillId="0" borderId="33" xfId="0" applyNumberFormat="1" applyFont="1" applyFill="1" applyBorder="1" applyAlignment="1">
      <alignment horizontal="center"/>
    </xf>
    <xf numFmtId="4" fontId="59" fillId="0" borderId="43" xfId="0" applyNumberFormat="1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26" borderId="10" xfId="0" applyFont="1" applyFill="1" applyBorder="1" applyAlignment="1">
      <alignment horizontal="left"/>
    </xf>
    <xf numFmtId="0" fontId="52" fillId="26" borderId="10" xfId="0" applyFont="1" applyFill="1" applyBorder="1" applyAlignment="1">
      <alignment horizontal="center"/>
    </xf>
    <xf numFmtId="10" fontId="52" fillId="26" borderId="10" xfId="0" applyNumberFormat="1" applyFont="1" applyFill="1" applyBorder="1" applyAlignment="1">
      <alignment horizontal="center"/>
    </xf>
    <xf numFmtId="4" fontId="52" fillId="26" borderId="10" xfId="0" applyNumberFormat="1" applyFont="1" applyFill="1" applyBorder="1" applyAlignment="1">
      <alignment horizontal="center"/>
    </xf>
    <xf numFmtId="3" fontId="52" fillId="26" borderId="10" xfId="0" applyNumberFormat="1" applyFont="1" applyFill="1" applyBorder="1" applyAlignment="1">
      <alignment horizontal="center"/>
    </xf>
    <xf numFmtId="2" fontId="52" fillId="26" borderId="10" xfId="0" applyNumberFormat="1" applyFont="1" applyFill="1" applyBorder="1" applyAlignment="1">
      <alignment horizontal="center"/>
    </xf>
    <xf numFmtId="4" fontId="52" fillId="26" borderId="10" xfId="0" applyNumberFormat="1" applyFont="1" applyFill="1" applyBorder="1" applyAlignment="1">
      <alignment horizontal="right"/>
    </xf>
    <xf numFmtId="4" fontId="15" fillId="0" borderId="10" xfId="0" applyNumberFormat="1" applyFont="1" applyFill="1" applyBorder="1" applyAlignment="1">
      <alignment horizontal="center" wrapText="1"/>
    </xf>
    <xf numFmtId="2" fontId="15" fillId="0" borderId="10" xfId="0" applyNumberFormat="1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center" wrapText="1"/>
    </xf>
    <xf numFmtId="169" fontId="14" fillId="0" borderId="0" xfId="0" applyNumberFormat="1" applyFont="1"/>
    <xf numFmtId="169" fontId="73" fillId="0" borderId="0" xfId="0" applyNumberFormat="1" applyFont="1" applyBorder="1"/>
    <xf numFmtId="0" fontId="73" fillId="0" borderId="0" xfId="0" applyFont="1"/>
    <xf numFmtId="0" fontId="73" fillId="0" borderId="0" xfId="0" applyFont="1" applyBorder="1"/>
    <xf numFmtId="169" fontId="79" fillId="0" borderId="0" xfId="0" applyNumberFormat="1" applyFont="1" applyBorder="1"/>
    <xf numFmtId="4" fontId="73" fillId="0" borderId="0" xfId="0" applyNumberFormat="1" applyFont="1"/>
    <xf numFmtId="10" fontId="15" fillId="0" borderId="10" xfId="0" applyNumberFormat="1" applyFont="1" applyBorder="1" applyAlignment="1">
      <alignment horizontal="center"/>
    </xf>
    <xf numFmtId="4" fontId="52" fillId="0" borderId="10" xfId="0" applyNumberFormat="1" applyFont="1" applyBorder="1" applyAlignment="1">
      <alignment horizontal="center"/>
    </xf>
    <xf numFmtId="10" fontId="52" fillId="0" borderId="10" xfId="0" applyNumberFormat="1" applyFont="1" applyBorder="1" applyAlignment="1">
      <alignment horizontal="center"/>
    </xf>
    <xf numFmtId="10" fontId="15" fillId="26" borderId="10" xfId="0" applyNumberFormat="1" applyFont="1" applyFill="1" applyBorder="1" applyAlignment="1">
      <alignment horizontal="center" wrapText="1"/>
    </xf>
    <xf numFmtId="0" fontId="61" fillId="25" borderId="20" xfId="0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64" fillId="27" borderId="40" xfId="0" applyFont="1" applyFill="1" applyBorder="1" applyAlignment="1">
      <alignment horizontal="left"/>
    </xf>
    <xf numFmtId="0" fontId="64" fillId="27" borderId="41" xfId="0" applyFont="1" applyFill="1" applyBorder="1" applyAlignment="1">
      <alignment horizontal="left"/>
    </xf>
    <xf numFmtId="0" fontId="64" fillId="27" borderId="45" xfId="0" applyFont="1" applyFill="1" applyBorder="1" applyAlignment="1">
      <alignment horizontal="left"/>
    </xf>
    <xf numFmtId="0" fontId="64" fillId="0" borderId="37" xfId="0" applyFont="1" applyBorder="1" applyAlignment="1">
      <alignment horizontal="left"/>
    </xf>
    <xf numFmtId="0" fontId="64" fillId="0" borderId="18" xfId="0" applyFont="1" applyBorder="1" applyAlignment="1">
      <alignment horizontal="left"/>
    </xf>
    <xf numFmtId="0" fontId="64" fillId="0" borderId="17" xfId="0" applyFont="1" applyBorder="1" applyAlignment="1">
      <alignment horizontal="left"/>
    </xf>
    <xf numFmtId="0" fontId="15" fillId="26" borderId="37" xfId="0" applyFont="1" applyFill="1" applyBorder="1" applyAlignment="1">
      <alignment horizontal="left"/>
    </xf>
    <xf numFmtId="0" fontId="15" fillId="26" borderId="18" xfId="0" applyFont="1" applyFill="1" applyBorder="1" applyAlignment="1">
      <alignment horizontal="left"/>
    </xf>
    <xf numFmtId="0" fontId="15" fillId="26" borderId="38" xfId="0" applyFont="1" applyFill="1" applyBorder="1" applyAlignment="1">
      <alignment horizontal="left"/>
    </xf>
    <xf numFmtId="0" fontId="61" fillId="26" borderId="37" xfId="0" applyFont="1" applyFill="1" applyBorder="1" applyAlignment="1">
      <alignment horizontal="left"/>
    </xf>
    <xf numFmtId="0" fontId="61" fillId="26" borderId="18" xfId="0" applyFont="1" applyFill="1" applyBorder="1" applyAlignment="1">
      <alignment horizontal="left"/>
    </xf>
    <xf numFmtId="0" fontId="61" fillId="26" borderId="17" xfId="0" applyFont="1" applyFill="1" applyBorder="1" applyAlignment="1">
      <alignment horizontal="left"/>
    </xf>
    <xf numFmtId="0" fontId="61" fillId="26" borderId="40" xfId="0" applyFont="1" applyFill="1" applyBorder="1" applyAlignment="1">
      <alignment horizontal="left" wrapText="1"/>
    </xf>
    <xf numFmtId="0" fontId="61" fillId="26" borderId="41" xfId="0" applyFont="1" applyFill="1" applyBorder="1" applyAlignment="1">
      <alignment horizontal="left" wrapText="1"/>
    </xf>
    <xf numFmtId="0" fontId="61" fillId="26" borderId="44" xfId="0" applyFont="1" applyFill="1" applyBorder="1" applyAlignment="1">
      <alignment horizontal="left" wrapText="1"/>
    </xf>
    <xf numFmtId="0" fontId="61" fillId="27" borderId="37" xfId="0" applyFont="1" applyFill="1" applyBorder="1" applyAlignment="1">
      <alignment horizontal="left"/>
    </xf>
    <xf numFmtId="0" fontId="61" fillId="27" borderId="18" xfId="0" applyFont="1" applyFill="1" applyBorder="1" applyAlignment="1">
      <alignment horizontal="left"/>
    </xf>
    <xf numFmtId="0" fontId="61" fillId="27" borderId="38" xfId="0" applyFont="1" applyFill="1" applyBorder="1" applyAlignment="1">
      <alignment horizontal="left"/>
    </xf>
    <xf numFmtId="0" fontId="61" fillId="26" borderId="40" xfId="0" applyFont="1" applyFill="1" applyBorder="1" applyAlignment="1">
      <alignment horizontal="left"/>
    </xf>
    <xf numFmtId="0" fontId="61" fillId="26" borderId="41" xfId="0" applyFont="1" applyFill="1" applyBorder="1" applyAlignment="1">
      <alignment horizontal="left"/>
    </xf>
    <xf numFmtId="0" fontId="61" fillId="26" borderId="45" xfId="0" applyFont="1" applyFill="1" applyBorder="1" applyAlignment="1">
      <alignment horizontal="left"/>
    </xf>
    <xf numFmtId="0" fontId="61" fillId="27" borderId="19" xfId="0" applyFont="1" applyFill="1" applyBorder="1" applyAlignment="1">
      <alignment wrapText="1"/>
    </xf>
    <xf numFmtId="0" fontId="61" fillId="27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61" fillId="26" borderId="38" xfId="0" applyFont="1" applyFill="1" applyBorder="1" applyAlignment="1">
      <alignment horizontal="left"/>
    </xf>
    <xf numFmtId="0" fontId="18" fillId="26" borderId="0" xfId="0" applyFont="1" applyFill="1" applyBorder="1" applyAlignment="1">
      <alignment horizontal="left" wrapText="1"/>
    </xf>
    <xf numFmtId="0" fontId="61" fillId="27" borderId="0" xfId="0" applyFont="1" applyFill="1" applyBorder="1" applyAlignment="1">
      <alignment horizontal="center" wrapText="1"/>
    </xf>
    <xf numFmtId="0" fontId="17" fillId="26" borderId="16" xfId="0" applyFont="1" applyFill="1" applyBorder="1" applyAlignment="1">
      <alignment wrapText="1"/>
    </xf>
    <xf numFmtId="0" fontId="17" fillId="26" borderId="20" xfId="0" applyFont="1" applyFill="1" applyBorder="1" applyAlignment="1">
      <alignment wrapText="1"/>
    </xf>
    <xf numFmtId="0" fontId="59" fillId="26" borderId="37" xfId="0" applyFont="1" applyFill="1" applyBorder="1" applyAlignment="1">
      <alignment horizontal="left"/>
    </xf>
    <xf numFmtId="0" fontId="59" fillId="26" borderId="18" xfId="0" applyFont="1" applyFill="1" applyBorder="1" applyAlignment="1">
      <alignment horizontal="left"/>
    </xf>
    <xf numFmtId="0" fontId="59" fillId="26" borderId="38" xfId="0" applyFont="1" applyFill="1" applyBorder="1" applyAlignment="1">
      <alignment horizontal="left"/>
    </xf>
    <xf numFmtId="0" fontId="52" fillId="0" borderId="37" xfId="0" applyFont="1" applyBorder="1" applyAlignment="1">
      <alignment horizontal="left"/>
    </xf>
    <xf numFmtId="0" fontId="52" fillId="0" borderId="18" xfId="0" applyFont="1" applyBorder="1" applyAlignment="1">
      <alignment horizontal="left"/>
    </xf>
    <xf numFmtId="0" fontId="52" fillId="0" borderId="38" xfId="0" applyFont="1" applyBorder="1" applyAlignment="1">
      <alignment horizontal="left"/>
    </xf>
    <xf numFmtId="0" fontId="62" fillId="27" borderId="37" xfId="0" applyFont="1" applyFill="1" applyBorder="1" applyAlignment="1">
      <alignment horizontal="left"/>
    </xf>
    <xf numFmtId="0" fontId="62" fillId="27" borderId="18" xfId="0" applyFont="1" applyFill="1" applyBorder="1" applyAlignment="1">
      <alignment horizontal="left"/>
    </xf>
    <xf numFmtId="0" fontId="62" fillId="27" borderId="17" xfId="0" applyFont="1" applyFill="1" applyBorder="1" applyAlignment="1">
      <alignment horizontal="left"/>
    </xf>
    <xf numFmtId="0" fontId="65" fillId="0" borderId="19" xfId="0" applyFont="1" applyBorder="1" applyAlignment="1">
      <alignment horizontal="center" vertical="center" wrapText="1"/>
    </xf>
    <xf numFmtId="0" fontId="65" fillId="0" borderId="18" xfId="0" applyFont="1" applyBorder="1" applyAlignment="1">
      <alignment horizontal="center" vertical="center" wrapText="1"/>
    </xf>
    <xf numFmtId="0" fontId="65" fillId="0" borderId="17" xfId="0" applyFont="1" applyBorder="1" applyAlignment="1">
      <alignment horizontal="center" vertical="center" wrapText="1"/>
    </xf>
    <xf numFmtId="0" fontId="61" fillId="27" borderId="14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3" fillId="29" borderId="10" xfId="0" applyFont="1" applyFill="1" applyBorder="1" applyAlignment="1">
      <alignment horizontal="left"/>
    </xf>
    <xf numFmtId="2" fontId="14" fillId="30" borderId="10" xfId="0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left"/>
    </xf>
    <xf numFmtId="2" fontId="14" fillId="0" borderId="10" xfId="0" applyNumberFormat="1" applyFont="1" applyBorder="1" applyAlignment="1">
      <alignment horizontal="right"/>
    </xf>
    <xf numFmtId="0" fontId="13" fillId="28" borderId="10" xfId="0" applyFont="1" applyFill="1" applyBorder="1" applyAlignment="1">
      <alignment horizontal="left" vertical="center"/>
    </xf>
    <xf numFmtId="4" fontId="14" fillId="28" borderId="10" xfId="0" applyNumberFormat="1" applyFont="1" applyFill="1" applyBorder="1" applyAlignment="1">
      <alignment horizontal="right"/>
    </xf>
    <xf numFmtId="4" fontId="14" fillId="30" borderId="10" xfId="0" applyNumberFormat="1" applyFont="1" applyFill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0" xfId="0" applyFont="1" applyBorder="1" applyAlignment="1">
      <alignment horizontal="left"/>
    </xf>
    <xf numFmtId="4" fontId="14" fillId="0" borderId="10" xfId="0" applyNumberFormat="1" applyFont="1" applyBorder="1" applyAlignment="1">
      <alignment horizontal="right"/>
    </xf>
    <xf numFmtId="4" fontId="14" fillId="0" borderId="19" xfId="0" applyNumberFormat="1" applyFont="1" applyBorder="1" applyAlignment="1">
      <alignment horizontal="right"/>
    </xf>
    <xf numFmtId="4" fontId="14" fillId="0" borderId="18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10" fontId="14" fillId="0" borderId="10" xfId="0" applyNumberFormat="1" applyFont="1" applyBorder="1" applyAlignment="1">
      <alignment horizontal="center"/>
    </xf>
    <xf numFmtId="0" fontId="13" fillId="28" borderId="10" xfId="0" applyFont="1" applyFill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14" fillId="28" borderId="10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6" fillId="26" borderId="0" xfId="0" applyFont="1" applyFill="1" applyBorder="1" applyAlignment="1">
      <alignment horizontal="left" wrapText="1"/>
    </xf>
    <xf numFmtId="0" fontId="13" fillId="25" borderId="0" xfId="0" applyFont="1" applyFill="1" applyAlignment="1">
      <alignment horizontal="center" wrapText="1"/>
    </xf>
    <xf numFmtId="0" fontId="49" fillId="0" borderId="0" xfId="0" quotePrefix="1" applyFont="1" applyAlignment="1">
      <alignment horizontal="center"/>
    </xf>
    <xf numFmtId="0" fontId="49" fillId="0" borderId="0" xfId="0" applyFont="1" applyAlignment="1">
      <alignment horizontal="center"/>
    </xf>
    <xf numFmtId="0" fontId="13" fillId="0" borderId="42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65" fillId="0" borderId="22" xfId="0" applyFont="1" applyBorder="1" applyAlignment="1">
      <alignment horizontal="center" wrapText="1"/>
    </xf>
    <xf numFmtId="0" fontId="65" fillId="0" borderId="16" xfId="0" applyFont="1" applyBorder="1" applyAlignment="1">
      <alignment horizontal="center" wrapText="1"/>
    </xf>
    <xf numFmtId="0" fontId="65" fillId="0" borderId="47" xfId="0" applyFont="1" applyBorder="1" applyAlignment="1">
      <alignment horizontal="center" wrapText="1"/>
    </xf>
    <xf numFmtId="0" fontId="65" fillId="0" borderId="49" xfId="0" applyFont="1" applyBorder="1" applyAlignment="1">
      <alignment horizontal="center" wrapText="1"/>
    </xf>
    <xf numFmtId="0" fontId="65" fillId="0" borderId="21" xfId="0" applyFont="1" applyBorder="1" applyAlignment="1">
      <alignment horizontal="center"/>
    </xf>
    <xf numFmtId="0" fontId="65" fillId="0" borderId="48" xfId="0" applyFont="1" applyBorder="1" applyAlignment="1">
      <alignment horizontal="center"/>
    </xf>
    <xf numFmtId="3" fontId="61" fillId="0" borderId="10" xfId="0" applyNumberFormat="1" applyFont="1" applyBorder="1" applyAlignment="1">
      <alignment horizontal="center" wrapText="1"/>
    </xf>
    <xf numFmtId="0" fontId="61" fillId="0" borderId="19" xfId="0" applyFont="1" applyBorder="1" applyAlignment="1">
      <alignment horizontal="left"/>
    </xf>
    <xf numFmtId="0" fontId="61" fillId="0" borderId="18" xfId="0" applyFont="1" applyBorder="1" applyAlignment="1">
      <alignment horizontal="left"/>
    </xf>
    <xf numFmtId="0" fontId="61" fillId="0" borderId="17" xfId="0" applyFont="1" applyBorder="1" applyAlignment="1">
      <alignment horizontal="left"/>
    </xf>
    <xf numFmtId="3" fontId="61" fillId="0" borderId="33" xfId="0" applyNumberFormat="1" applyFont="1" applyBorder="1" applyAlignment="1">
      <alignment horizontal="center" wrapText="1"/>
    </xf>
    <xf numFmtId="3" fontId="61" fillId="0" borderId="13" xfId="0" applyNumberFormat="1" applyFont="1" applyBorder="1" applyAlignment="1">
      <alignment horizontal="center" wrapText="1"/>
    </xf>
    <xf numFmtId="0" fontId="61" fillId="0" borderId="33" xfId="0" applyFont="1" applyBorder="1" applyAlignment="1">
      <alignment horizontal="center" wrapText="1"/>
    </xf>
    <xf numFmtId="0" fontId="61" fillId="0" borderId="13" xfId="0" applyFont="1" applyBorder="1" applyAlignment="1">
      <alignment horizontal="center" wrapText="1"/>
    </xf>
    <xf numFmtId="0" fontId="61" fillId="0" borderId="33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wrapText="1"/>
    </xf>
    <xf numFmtId="0" fontId="61" fillId="0" borderId="15" xfId="0" applyFont="1" applyBorder="1" applyAlignment="1">
      <alignment horizontal="center" wrapText="1"/>
    </xf>
    <xf numFmtId="0" fontId="61" fillId="0" borderId="24" xfId="0" applyFont="1" applyBorder="1" applyAlignment="1">
      <alignment horizontal="center" wrapText="1"/>
    </xf>
    <xf numFmtId="0" fontId="61" fillId="0" borderId="25" xfId="0" applyFont="1" applyBorder="1" applyAlignment="1">
      <alignment horizontal="center" wrapText="1"/>
    </xf>
    <xf numFmtId="0" fontId="61" fillId="0" borderId="14" xfId="0" applyFont="1" applyBorder="1" applyAlignment="1">
      <alignment horizontal="center" wrapText="1"/>
    </xf>
    <xf numFmtId="0" fontId="61" fillId="0" borderId="26" xfId="0" applyFont="1" applyBorder="1" applyAlignment="1">
      <alignment horizontal="center" wrapText="1"/>
    </xf>
    <xf numFmtId="0" fontId="61" fillId="0" borderId="19" xfId="0" applyFont="1" applyBorder="1" applyAlignment="1">
      <alignment horizontal="center" wrapText="1"/>
    </xf>
    <xf numFmtId="0" fontId="61" fillId="0" borderId="18" xfId="0" applyFont="1" applyBorder="1" applyAlignment="1">
      <alignment horizontal="center" wrapText="1"/>
    </xf>
    <xf numFmtId="4" fontId="61" fillId="0" borderId="18" xfId="0" applyNumberFormat="1" applyFont="1" applyBorder="1" applyAlignment="1">
      <alignment horizontal="center" wrapText="1"/>
    </xf>
    <xf numFmtId="3" fontId="61" fillId="0" borderId="23" xfId="0" applyNumberFormat="1" applyFont="1" applyBorder="1" applyAlignment="1">
      <alignment horizontal="center" wrapText="1"/>
    </xf>
    <xf numFmtId="3" fontId="61" fillId="0" borderId="15" xfId="0" applyNumberFormat="1" applyFont="1" applyBorder="1" applyAlignment="1">
      <alignment horizontal="center" wrapText="1"/>
    </xf>
    <xf numFmtId="3" fontId="61" fillId="0" borderId="24" xfId="0" applyNumberFormat="1" applyFont="1" applyBorder="1" applyAlignment="1">
      <alignment horizontal="center" wrapText="1"/>
    </xf>
    <xf numFmtId="3" fontId="61" fillId="0" borderId="25" xfId="0" applyNumberFormat="1" applyFont="1" applyBorder="1" applyAlignment="1">
      <alignment horizontal="center" wrapText="1"/>
    </xf>
    <xf numFmtId="3" fontId="61" fillId="0" borderId="14" xfId="0" applyNumberFormat="1" applyFont="1" applyBorder="1" applyAlignment="1">
      <alignment horizontal="center" wrapText="1"/>
    </xf>
    <xf numFmtId="3" fontId="61" fillId="0" borderId="26" xfId="0" applyNumberFormat="1" applyFont="1" applyBorder="1" applyAlignment="1">
      <alignment horizontal="center" wrapText="1"/>
    </xf>
    <xf numFmtId="4" fontId="61" fillId="0" borderId="33" xfId="0" applyNumberFormat="1" applyFont="1" applyBorder="1" applyAlignment="1">
      <alignment horizontal="center"/>
    </xf>
    <xf numFmtId="4" fontId="61" fillId="0" borderId="13" xfId="0" applyNumberFormat="1" applyFont="1" applyBorder="1" applyAlignment="1">
      <alignment horizontal="center"/>
    </xf>
    <xf numFmtId="0" fontId="61" fillId="28" borderId="10" xfId="0" applyFont="1" applyFill="1" applyBorder="1" applyAlignment="1">
      <alignment horizontal="left"/>
    </xf>
    <xf numFmtId="0" fontId="61" fillId="28" borderId="19" xfId="0" applyFont="1" applyFill="1" applyBorder="1" applyAlignment="1">
      <alignment horizontal="left"/>
    </xf>
    <xf numFmtId="0" fontId="61" fillId="28" borderId="18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/>
    </xf>
    <xf numFmtId="0" fontId="61" fillId="0" borderId="17" xfId="0" applyFont="1" applyBorder="1" applyAlignment="1">
      <alignment horizontal="center" wrapText="1"/>
    </xf>
    <xf numFmtId="4" fontId="61" fillId="0" borderId="19" xfId="0" applyNumberFormat="1" applyFont="1" applyBorder="1" applyAlignment="1">
      <alignment horizontal="center" wrapText="1"/>
    </xf>
    <xf numFmtId="4" fontId="61" fillId="0" borderId="17" xfId="0" applyNumberFormat="1" applyFont="1" applyBorder="1" applyAlignment="1">
      <alignment horizontal="center" wrapText="1"/>
    </xf>
    <xf numFmtId="0" fontId="19" fillId="25" borderId="0" xfId="0" applyFont="1" applyFill="1" applyAlignment="1">
      <alignment horizontal="center" wrapText="1"/>
    </xf>
    <xf numFmtId="0" fontId="61" fillId="0" borderId="10" xfId="0" applyFont="1" applyBorder="1" applyAlignment="1">
      <alignment vertical="center"/>
    </xf>
    <xf numFmtId="0" fontId="61" fillId="0" borderId="10" xfId="0" applyFont="1" applyBorder="1" applyAlignment="1">
      <alignment horizontal="center" vertical="center" wrapText="1"/>
    </xf>
    <xf numFmtId="2" fontId="61" fillId="0" borderId="10" xfId="0" applyNumberFormat="1" applyFont="1" applyBorder="1" applyAlignment="1">
      <alignment horizontal="center" vertical="center" wrapText="1"/>
    </xf>
    <xf numFmtId="2" fontId="61" fillId="0" borderId="10" xfId="0" applyNumberFormat="1" applyFont="1" applyBorder="1" applyAlignment="1">
      <alignment vertical="center" wrapText="1"/>
    </xf>
    <xf numFmtId="0" fontId="10" fillId="26" borderId="10" xfId="0" applyFont="1" applyFill="1" applyBorder="1" applyAlignment="1">
      <alignment horizontal="left" wrapText="1"/>
    </xf>
    <xf numFmtId="0" fontId="65" fillId="26" borderId="10" xfId="0" applyFont="1" applyFill="1" applyBorder="1" applyAlignment="1">
      <alignment horizontal="center" vertical="center" wrapText="1"/>
    </xf>
    <xf numFmtId="0" fontId="65" fillId="26" borderId="10" xfId="0" applyFont="1" applyFill="1" applyBorder="1" applyAlignment="1">
      <alignment horizontal="center" vertical="center"/>
    </xf>
    <xf numFmtId="0" fontId="14" fillId="26" borderId="19" xfId="0" applyFont="1" applyFill="1" applyBorder="1" applyAlignment="1">
      <alignment horizontal="center"/>
    </xf>
    <xf numFmtId="0" fontId="14" fillId="26" borderId="18" xfId="0" applyFont="1" applyFill="1" applyBorder="1" applyAlignment="1">
      <alignment horizontal="center"/>
    </xf>
    <xf numFmtId="0" fontId="14" fillId="26" borderId="17" xfId="0" applyFont="1" applyFill="1" applyBorder="1" applyAlignment="1">
      <alignment horizontal="center"/>
    </xf>
    <xf numFmtId="0" fontId="65" fillId="26" borderId="0" xfId="0" applyFont="1" applyFill="1" applyAlignment="1">
      <alignment horizontal="center"/>
    </xf>
    <xf numFmtId="0" fontId="18" fillId="26" borderId="0" xfId="0" applyFont="1" applyFill="1" applyAlignment="1">
      <alignment horizontal="center" wrapText="1"/>
    </xf>
    <xf numFmtId="0" fontId="59" fillId="0" borderId="0" xfId="0" applyFont="1" applyAlignment="1">
      <alignment horizontal="center"/>
    </xf>
    <xf numFmtId="14" fontId="59" fillId="0" borderId="19" xfId="0" applyNumberFormat="1" applyFont="1" applyBorder="1" applyAlignment="1">
      <alignment horizontal="center"/>
    </xf>
    <xf numFmtId="14" fontId="59" fillId="0" borderId="18" xfId="0" applyNumberFormat="1" applyFont="1" applyBorder="1" applyAlignment="1">
      <alignment horizontal="center"/>
    </xf>
    <xf numFmtId="14" fontId="59" fillId="0" borderId="17" xfId="0" applyNumberFormat="1" applyFont="1" applyBorder="1" applyAlignment="1">
      <alignment horizontal="center"/>
    </xf>
    <xf numFmtId="14" fontId="59" fillId="26" borderId="19" xfId="0" applyNumberFormat="1" applyFont="1" applyFill="1" applyBorder="1" applyAlignment="1">
      <alignment horizontal="center"/>
    </xf>
    <xf numFmtId="0" fontId="59" fillId="26" borderId="18" xfId="0" applyFont="1" applyFill="1" applyBorder="1" applyAlignment="1">
      <alignment horizontal="center"/>
    </xf>
    <xf numFmtId="0" fontId="59" fillId="26" borderId="17" xfId="0" applyFont="1" applyFill="1" applyBorder="1" applyAlignment="1">
      <alignment horizontal="center"/>
    </xf>
    <xf numFmtId="0" fontId="61" fillId="0" borderId="10" xfId="0" applyFont="1" applyBorder="1" applyAlignment="1">
      <alignment horizontal="center" vertical="center"/>
    </xf>
    <xf numFmtId="14" fontId="59" fillId="0" borderId="19" xfId="0" applyNumberFormat="1" applyFont="1" applyFill="1" applyBorder="1" applyAlignment="1">
      <alignment horizontal="center"/>
    </xf>
    <xf numFmtId="0" fontId="59" fillId="0" borderId="18" xfId="0" applyFont="1" applyFill="1" applyBorder="1" applyAlignment="1">
      <alignment horizontal="center"/>
    </xf>
    <xf numFmtId="0" fontId="59" fillId="0" borderId="17" xfId="0" applyFont="1" applyFill="1" applyBorder="1" applyAlignment="1">
      <alignment horizontal="center"/>
    </xf>
    <xf numFmtId="0" fontId="70" fillId="0" borderId="0" xfId="0" applyFont="1" applyAlignment="1">
      <alignment horizontal="center" wrapText="1"/>
    </xf>
    <xf numFmtId="0" fontId="59" fillId="0" borderId="10" xfId="0" applyFont="1" applyBorder="1" applyAlignment="1">
      <alignment horizontal="left" wrapText="1"/>
    </xf>
    <xf numFmtId="0" fontId="61" fillId="27" borderId="0" xfId="0" applyFont="1" applyFill="1" applyAlignment="1">
      <alignment horizontal="center"/>
    </xf>
    <xf numFmtId="0" fontId="15" fillId="25" borderId="0" xfId="0" applyFont="1" applyFill="1" applyAlignment="1">
      <alignment wrapText="1"/>
    </xf>
    <xf numFmtId="0" fontId="18" fillId="0" borderId="0" xfId="0" applyFont="1" applyAlignment="1">
      <alignment horizontal="left" wrapText="1"/>
    </xf>
    <xf numFmtId="0" fontId="11" fillId="25" borderId="0" xfId="0" applyFont="1" applyFill="1" applyAlignment="1">
      <alignment horizontal="center" wrapText="1"/>
    </xf>
    <xf numFmtId="0" fontId="15" fillId="25" borderId="14" xfId="0" applyFont="1" applyFill="1" applyBorder="1" applyAlignment="1">
      <alignment wrapText="1"/>
    </xf>
    <xf numFmtId="0" fontId="61" fillId="27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left" wrapText="1"/>
    </xf>
    <xf numFmtId="0" fontId="64" fillId="27" borderId="0" xfId="0" applyFont="1" applyFill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2 2" xfId="56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71"/>
    <cellStyle name="Normal 10 2" xfId="39"/>
    <cellStyle name="Normal 10 2 2" xfId="57"/>
    <cellStyle name="Normal 11" xfId="72"/>
    <cellStyle name="Normal 12" xfId="73"/>
    <cellStyle name="Normal 13" xfId="74"/>
    <cellStyle name="Normal 2" xfId="40"/>
    <cellStyle name="Normal 2 2" xfId="41"/>
    <cellStyle name="Normal 2 2 2" xfId="59"/>
    <cellStyle name="Normal 2 3" xfId="42"/>
    <cellStyle name="Normal 2 3 2" xfId="60"/>
    <cellStyle name="Normal 2 4" xfId="58"/>
    <cellStyle name="Normal 2 5" xfId="69"/>
    <cellStyle name="Normal 3" xfId="43"/>
    <cellStyle name="Normal 3 2" xfId="44"/>
    <cellStyle name="Normal 3 2 2" xfId="62"/>
    <cellStyle name="Normal 3 3" xfId="61"/>
    <cellStyle name="Normal 3 4" xfId="70"/>
    <cellStyle name="Normal 4" xfId="45"/>
    <cellStyle name="Normal 4 2" xfId="63"/>
    <cellStyle name="Normal 4 3" xfId="68"/>
    <cellStyle name="Normal 5" xfId="46"/>
    <cellStyle name="Normal 5 2" xfId="54"/>
    <cellStyle name="Normal 6" xfId="55"/>
    <cellStyle name="Normal 7" xfId="65"/>
    <cellStyle name="Normal 8" xfId="66"/>
    <cellStyle name="Normal 9" xfId="67"/>
    <cellStyle name="Normal_OBRAZCI FOND 1-12-2010" xfId="47"/>
    <cellStyle name="Normal_Sheet3" xfId="48"/>
    <cellStyle name="Note" xfId="49" builtinId="10" customBuiltin="1"/>
    <cellStyle name="Note 2" xfId="64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tuna/Documents/FORTUNA/NVI%20Fortuna%202019,%202020,%202021,%202022,%202023,%202024/NVI%20FORTUNA%202025/NVI%20JUL%202025/Dodatni%20izvje&#353;taji%20ZIF%20FORTUNA%20FOND%20dd%20za%2001.07.-31.07.2025.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rtuna/Documents/FORTUNA/NVI%20Fortuna%202019,%202020,%202021,%202022,%202023,%202024/NVI%20FORTUNA%202025/NVI%20SEPTEMBAR%202025/Dodatni%20izvje&#353;taji%20ZIF%20FORTUNA%20FOND%20dd%20za%2001.09.-30.09.2025.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ilog 1"/>
      <sheetName val="Prilog 2"/>
      <sheetName val="Prilog 3"/>
      <sheetName val=" Prilog 3a"/>
      <sheetName val="Prilog 4"/>
      <sheetName val="Prilog 5"/>
      <sheetName val="Prilog 5a"/>
      <sheetName val="Prilog 5b"/>
      <sheetName val="Prilog 5c"/>
      <sheetName val="Prilog 6"/>
      <sheetName val="Prilog 7"/>
      <sheetName val="Prilog 8"/>
    </sheetNames>
    <sheetDataSet>
      <sheetData sheetId="0"/>
      <sheetData sheetId="1">
        <row r="14">
          <cell r="B14" t="str">
            <v>BH TELECOM D.D. SARAJEVO</v>
          </cell>
          <cell r="C14" t="str">
            <v>BHTSR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rilog 1"/>
      <sheetName val="Prilog 2"/>
      <sheetName val="Prilog 3"/>
      <sheetName val=" Prilog 3a"/>
      <sheetName val="Prilog 4"/>
      <sheetName val="Prilog 5"/>
      <sheetName val="Prilog 5a"/>
      <sheetName val="Prilog 5b"/>
      <sheetName val="Prilog 5c"/>
      <sheetName val="Prilog 6"/>
      <sheetName val="Prilog 7"/>
      <sheetName val="Prilog 8"/>
    </sheetNames>
    <sheetDataSet>
      <sheetData sheetId="0">
        <row r="38">
          <cell r="A38" t="str">
            <v>Datum izvještaja: 30.09.2025. g.</v>
          </cell>
        </row>
        <row r="40">
          <cell r="A40" t="str">
            <v>Elvira Žilić dipl.ecc</v>
          </cell>
          <cell r="C40" t="str">
            <v>Nedim Vilogorac dipl. oec.</v>
          </cell>
        </row>
      </sheetData>
      <sheetData sheetId="1">
        <row r="4">
          <cell r="D4" t="str">
            <v>65-01-0233-08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ilium-dzu.ba/" TargetMode="External"/><Relationship Id="rId2" Type="http://schemas.openxmlformats.org/officeDocument/2006/relationships/hyperlink" Target="mailto:invest.bih@smeinvest.ba" TargetMode="External"/><Relationship Id="rId1" Type="http://schemas.openxmlformats.org/officeDocument/2006/relationships/hyperlink" Target="mailto:fortunafond@lilium-dzu.b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meinvest.b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V47"/>
  <sheetViews>
    <sheetView topLeftCell="A7" zoomScaleNormal="100" workbookViewId="0">
      <selection activeCell="B29" sqref="B29"/>
    </sheetView>
  </sheetViews>
  <sheetFormatPr defaultRowHeight="12.75"/>
  <cols>
    <col min="1" max="1" width="49.85546875" style="108" bestFit="1" customWidth="1"/>
    <col min="2" max="2" width="45.85546875" style="108" customWidth="1"/>
    <col min="3" max="3" width="48.140625" style="108" bestFit="1" customWidth="1"/>
    <col min="4" max="256" width="9.140625" style="108"/>
    <col min="257" max="257" width="49.85546875" style="108" bestFit="1" customWidth="1"/>
    <col min="258" max="258" width="27.140625" style="108" customWidth="1"/>
    <col min="259" max="259" width="48.140625" style="108" bestFit="1" customWidth="1"/>
    <col min="260" max="512" width="9.140625" style="108"/>
    <col min="513" max="513" width="49.85546875" style="108" bestFit="1" customWidth="1"/>
    <col min="514" max="514" width="27.140625" style="108" customWidth="1"/>
    <col min="515" max="515" width="48.140625" style="108" bestFit="1" customWidth="1"/>
    <col min="516" max="768" width="9.140625" style="108"/>
    <col min="769" max="769" width="49.85546875" style="108" bestFit="1" customWidth="1"/>
    <col min="770" max="770" width="27.140625" style="108" customWidth="1"/>
    <col min="771" max="771" width="48.140625" style="108" bestFit="1" customWidth="1"/>
    <col min="772" max="1024" width="9.140625" style="108"/>
    <col min="1025" max="1025" width="49.85546875" style="108" bestFit="1" customWidth="1"/>
    <col min="1026" max="1026" width="27.140625" style="108" customWidth="1"/>
    <col min="1027" max="1027" width="48.140625" style="108" bestFit="1" customWidth="1"/>
    <col min="1028" max="1280" width="9.140625" style="108"/>
    <col min="1281" max="1281" width="49.85546875" style="108" bestFit="1" customWidth="1"/>
    <col min="1282" max="1282" width="27.140625" style="108" customWidth="1"/>
    <col min="1283" max="1283" width="48.140625" style="108" bestFit="1" customWidth="1"/>
    <col min="1284" max="1536" width="9.140625" style="108"/>
    <col min="1537" max="1537" width="49.85546875" style="108" bestFit="1" customWidth="1"/>
    <col min="1538" max="1538" width="27.140625" style="108" customWidth="1"/>
    <col min="1539" max="1539" width="48.140625" style="108" bestFit="1" customWidth="1"/>
    <col min="1540" max="1792" width="9.140625" style="108"/>
    <col min="1793" max="1793" width="49.85546875" style="108" bestFit="1" customWidth="1"/>
    <col min="1794" max="1794" width="27.140625" style="108" customWidth="1"/>
    <col min="1795" max="1795" width="48.140625" style="108" bestFit="1" customWidth="1"/>
    <col min="1796" max="2048" width="9.140625" style="108"/>
    <col min="2049" max="2049" width="49.85546875" style="108" bestFit="1" customWidth="1"/>
    <col min="2050" max="2050" width="27.140625" style="108" customWidth="1"/>
    <col min="2051" max="2051" width="48.140625" style="108" bestFit="1" customWidth="1"/>
    <col min="2052" max="2304" width="9.140625" style="108"/>
    <col min="2305" max="2305" width="49.85546875" style="108" bestFit="1" customWidth="1"/>
    <col min="2306" max="2306" width="27.140625" style="108" customWidth="1"/>
    <col min="2307" max="2307" width="48.140625" style="108" bestFit="1" customWidth="1"/>
    <col min="2308" max="2560" width="9.140625" style="108"/>
    <col min="2561" max="2561" width="49.85546875" style="108" bestFit="1" customWidth="1"/>
    <col min="2562" max="2562" width="27.140625" style="108" customWidth="1"/>
    <col min="2563" max="2563" width="48.140625" style="108" bestFit="1" customWidth="1"/>
    <col min="2564" max="2816" width="9.140625" style="108"/>
    <col min="2817" max="2817" width="49.85546875" style="108" bestFit="1" customWidth="1"/>
    <col min="2818" max="2818" width="27.140625" style="108" customWidth="1"/>
    <col min="2819" max="2819" width="48.140625" style="108" bestFit="1" customWidth="1"/>
    <col min="2820" max="3072" width="9.140625" style="108"/>
    <col min="3073" max="3073" width="49.85546875" style="108" bestFit="1" customWidth="1"/>
    <col min="3074" max="3074" width="27.140625" style="108" customWidth="1"/>
    <col min="3075" max="3075" width="48.140625" style="108" bestFit="1" customWidth="1"/>
    <col min="3076" max="3328" width="9.140625" style="108"/>
    <col min="3329" max="3329" width="49.85546875" style="108" bestFit="1" customWidth="1"/>
    <col min="3330" max="3330" width="27.140625" style="108" customWidth="1"/>
    <col min="3331" max="3331" width="48.140625" style="108" bestFit="1" customWidth="1"/>
    <col min="3332" max="3584" width="9.140625" style="108"/>
    <col min="3585" max="3585" width="49.85546875" style="108" bestFit="1" customWidth="1"/>
    <col min="3586" max="3586" width="27.140625" style="108" customWidth="1"/>
    <col min="3587" max="3587" width="48.140625" style="108" bestFit="1" customWidth="1"/>
    <col min="3588" max="3840" width="9.140625" style="108"/>
    <col min="3841" max="3841" width="49.85546875" style="108" bestFit="1" customWidth="1"/>
    <col min="3842" max="3842" width="27.140625" style="108" customWidth="1"/>
    <col min="3843" max="3843" width="48.140625" style="108" bestFit="1" customWidth="1"/>
    <col min="3844" max="4096" width="9.140625" style="108"/>
    <col min="4097" max="4097" width="49.85546875" style="108" bestFit="1" customWidth="1"/>
    <col min="4098" max="4098" width="27.140625" style="108" customWidth="1"/>
    <col min="4099" max="4099" width="48.140625" style="108" bestFit="1" customWidth="1"/>
    <col min="4100" max="4352" width="9.140625" style="108"/>
    <col min="4353" max="4353" width="49.85546875" style="108" bestFit="1" customWidth="1"/>
    <col min="4354" max="4354" width="27.140625" style="108" customWidth="1"/>
    <col min="4355" max="4355" width="48.140625" style="108" bestFit="1" customWidth="1"/>
    <col min="4356" max="4608" width="9.140625" style="108"/>
    <col min="4609" max="4609" width="49.85546875" style="108" bestFit="1" customWidth="1"/>
    <col min="4610" max="4610" width="27.140625" style="108" customWidth="1"/>
    <col min="4611" max="4611" width="48.140625" style="108" bestFit="1" customWidth="1"/>
    <col min="4612" max="4864" width="9.140625" style="108"/>
    <col min="4865" max="4865" width="49.85546875" style="108" bestFit="1" customWidth="1"/>
    <col min="4866" max="4866" width="27.140625" style="108" customWidth="1"/>
    <col min="4867" max="4867" width="48.140625" style="108" bestFit="1" customWidth="1"/>
    <col min="4868" max="5120" width="9.140625" style="108"/>
    <col min="5121" max="5121" width="49.85546875" style="108" bestFit="1" customWidth="1"/>
    <col min="5122" max="5122" width="27.140625" style="108" customWidth="1"/>
    <col min="5123" max="5123" width="48.140625" style="108" bestFit="1" customWidth="1"/>
    <col min="5124" max="5376" width="9.140625" style="108"/>
    <col min="5377" max="5377" width="49.85546875" style="108" bestFit="1" customWidth="1"/>
    <col min="5378" max="5378" width="27.140625" style="108" customWidth="1"/>
    <col min="5379" max="5379" width="48.140625" style="108" bestFit="1" customWidth="1"/>
    <col min="5380" max="5632" width="9.140625" style="108"/>
    <col min="5633" max="5633" width="49.85546875" style="108" bestFit="1" customWidth="1"/>
    <col min="5634" max="5634" width="27.140625" style="108" customWidth="1"/>
    <col min="5635" max="5635" width="48.140625" style="108" bestFit="1" customWidth="1"/>
    <col min="5636" max="5888" width="9.140625" style="108"/>
    <col min="5889" max="5889" width="49.85546875" style="108" bestFit="1" customWidth="1"/>
    <col min="5890" max="5890" width="27.140625" style="108" customWidth="1"/>
    <col min="5891" max="5891" width="48.140625" style="108" bestFit="1" customWidth="1"/>
    <col min="5892" max="6144" width="9.140625" style="108"/>
    <col min="6145" max="6145" width="49.85546875" style="108" bestFit="1" customWidth="1"/>
    <col min="6146" max="6146" width="27.140625" style="108" customWidth="1"/>
    <col min="6147" max="6147" width="48.140625" style="108" bestFit="1" customWidth="1"/>
    <col min="6148" max="6400" width="9.140625" style="108"/>
    <col min="6401" max="6401" width="49.85546875" style="108" bestFit="1" customWidth="1"/>
    <col min="6402" max="6402" width="27.140625" style="108" customWidth="1"/>
    <col min="6403" max="6403" width="48.140625" style="108" bestFit="1" customWidth="1"/>
    <col min="6404" max="6656" width="9.140625" style="108"/>
    <col min="6657" max="6657" width="49.85546875" style="108" bestFit="1" customWidth="1"/>
    <col min="6658" max="6658" width="27.140625" style="108" customWidth="1"/>
    <col min="6659" max="6659" width="48.140625" style="108" bestFit="1" customWidth="1"/>
    <col min="6660" max="6912" width="9.140625" style="108"/>
    <col min="6913" max="6913" width="49.85546875" style="108" bestFit="1" customWidth="1"/>
    <col min="6914" max="6914" width="27.140625" style="108" customWidth="1"/>
    <col min="6915" max="6915" width="48.140625" style="108" bestFit="1" customWidth="1"/>
    <col min="6916" max="7168" width="9.140625" style="108"/>
    <col min="7169" max="7169" width="49.85546875" style="108" bestFit="1" customWidth="1"/>
    <col min="7170" max="7170" width="27.140625" style="108" customWidth="1"/>
    <col min="7171" max="7171" width="48.140625" style="108" bestFit="1" customWidth="1"/>
    <col min="7172" max="7424" width="9.140625" style="108"/>
    <col min="7425" max="7425" width="49.85546875" style="108" bestFit="1" customWidth="1"/>
    <col min="7426" max="7426" width="27.140625" style="108" customWidth="1"/>
    <col min="7427" max="7427" width="48.140625" style="108" bestFit="1" customWidth="1"/>
    <col min="7428" max="7680" width="9.140625" style="108"/>
    <col min="7681" max="7681" width="49.85546875" style="108" bestFit="1" customWidth="1"/>
    <col min="7682" max="7682" width="27.140625" style="108" customWidth="1"/>
    <col min="7683" max="7683" width="48.140625" style="108" bestFit="1" customWidth="1"/>
    <col min="7684" max="7936" width="9.140625" style="108"/>
    <col min="7937" max="7937" width="49.85546875" style="108" bestFit="1" customWidth="1"/>
    <col min="7938" max="7938" width="27.140625" style="108" customWidth="1"/>
    <col min="7939" max="7939" width="48.140625" style="108" bestFit="1" customWidth="1"/>
    <col min="7940" max="8192" width="9.140625" style="108"/>
    <col min="8193" max="8193" width="49.85546875" style="108" bestFit="1" customWidth="1"/>
    <col min="8194" max="8194" width="27.140625" style="108" customWidth="1"/>
    <col min="8195" max="8195" width="48.140625" style="108" bestFit="1" customWidth="1"/>
    <col min="8196" max="8448" width="9.140625" style="108"/>
    <col min="8449" max="8449" width="49.85546875" style="108" bestFit="1" customWidth="1"/>
    <col min="8450" max="8450" width="27.140625" style="108" customWidth="1"/>
    <col min="8451" max="8451" width="48.140625" style="108" bestFit="1" customWidth="1"/>
    <col min="8452" max="8704" width="9.140625" style="108"/>
    <col min="8705" max="8705" width="49.85546875" style="108" bestFit="1" customWidth="1"/>
    <col min="8706" max="8706" width="27.140625" style="108" customWidth="1"/>
    <col min="8707" max="8707" width="48.140625" style="108" bestFit="1" customWidth="1"/>
    <col min="8708" max="8960" width="9.140625" style="108"/>
    <col min="8961" max="8961" width="49.85546875" style="108" bestFit="1" customWidth="1"/>
    <col min="8962" max="8962" width="27.140625" style="108" customWidth="1"/>
    <col min="8963" max="8963" width="48.140625" style="108" bestFit="1" customWidth="1"/>
    <col min="8964" max="9216" width="9.140625" style="108"/>
    <col min="9217" max="9217" width="49.85546875" style="108" bestFit="1" customWidth="1"/>
    <col min="9218" max="9218" width="27.140625" style="108" customWidth="1"/>
    <col min="9219" max="9219" width="48.140625" style="108" bestFit="1" customWidth="1"/>
    <col min="9220" max="9472" width="9.140625" style="108"/>
    <col min="9473" max="9473" width="49.85546875" style="108" bestFit="1" customWidth="1"/>
    <col min="9474" max="9474" width="27.140625" style="108" customWidth="1"/>
    <col min="9475" max="9475" width="48.140625" style="108" bestFit="1" customWidth="1"/>
    <col min="9476" max="9728" width="9.140625" style="108"/>
    <col min="9729" max="9729" width="49.85546875" style="108" bestFit="1" customWidth="1"/>
    <col min="9730" max="9730" width="27.140625" style="108" customWidth="1"/>
    <col min="9731" max="9731" width="48.140625" style="108" bestFit="1" customWidth="1"/>
    <col min="9732" max="9984" width="9.140625" style="108"/>
    <col min="9985" max="9985" width="49.85546875" style="108" bestFit="1" customWidth="1"/>
    <col min="9986" max="9986" width="27.140625" style="108" customWidth="1"/>
    <col min="9987" max="9987" width="48.140625" style="108" bestFit="1" customWidth="1"/>
    <col min="9988" max="10240" width="9.140625" style="108"/>
    <col min="10241" max="10241" width="49.85546875" style="108" bestFit="1" customWidth="1"/>
    <col min="10242" max="10242" width="27.140625" style="108" customWidth="1"/>
    <col min="10243" max="10243" width="48.140625" style="108" bestFit="1" customWidth="1"/>
    <col min="10244" max="10496" width="9.140625" style="108"/>
    <col min="10497" max="10497" width="49.85546875" style="108" bestFit="1" customWidth="1"/>
    <col min="10498" max="10498" width="27.140625" style="108" customWidth="1"/>
    <col min="10499" max="10499" width="48.140625" style="108" bestFit="1" customWidth="1"/>
    <col min="10500" max="10752" width="9.140625" style="108"/>
    <col min="10753" max="10753" width="49.85546875" style="108" bestFit="1" customWidth="1"/>
    <col min="10754" max="10754" width="27.140625" style="108" customWidth="1"/>
    <col min="10755" max="10755" width="48.140625" style="108" bestFit="1" customWidth="1"/>
    <col min="10756" max="11008" width="9.140625" style="108"/>
    <col min="11009" max="11009" width="49.85546875" style="108" bestFit="1" customWidth="1"/>
    <col min="11010" max="11010" width="27.140625" style="108" customWidth="1"/>
    <col min="11011" max="11011" width="48.140625" style="108" bestFit="1" customWidth="1"/>
    <col min="11012" max="11264" width="9.140625" style="108"/>
    <col min="11265" max="11265" width="49.85546875" style="108" bestFit="1" customWidth="1"/>
    <col min="11266" max="11266" width="27.140625" style="108" customWidth="1"/>
    <col min="11267" max="11267" width="48.140625" style="108" bestFit="1" customWidth="1"/>
    <col min="11268" max="11520" width="9.140625" style="108"/>
    <col min="11521" max="11521" width="49.85546875" style="108" bestFit="1" customWidth="1"/>
    <col min="11522" max="11522" width="27.140625" style="108" customWidth="1"/>
    <col min="11523" max="11523" width="48.140625" style="108" bestFit="1" customWidth="1"/>
    <col min="11524" max="11776" width="9.140625" style="108"/>
    <col min="11777" max="11777" width="49.85546875" style="108" bestFit="1" customWidth="1"/>
    <col min="11778" max="11778" width="27.140625" style="108" customWidth="1"/>
    <col min="11779" max="11779" width="48.140625" style="108" bestFit="1" customWidth="1"/>
    <col min="11780" max="12032" width="9.140625" style="108"/>
    <col min="12033" max="12033" width="49.85546875" style="108" bestFit="1" customWidth="1"/>
    <col min="12034" max="12034" width="27.140625" style="108" customWidth="1"/>
    <col min="12035" max="12035" width="48.140625" style="108" bestFit="1" customWidth="1"/>
    <col min="12036" max="12288" width="9.140625" style="108"/>
    <col min="12289" max="12289" width="49.85546875" style="108" bestFit="1" customWidth="1"/>
    <col min="12290" max="12290" width="27.140625" style="108" customWidth="1"/>
    <col min="12291" max="12291" width="48.140625" style="108" bestFit="1" customWidth="1"/>
    <col min="12292" max="12544" width="9.140625" style="108"/>
    <col min="12545" max="12545" width="49.85546875" style="108" bestFit="1" customWidth="1"/>
    <col min="12546" max="12546" width="27.140625" style="108" customWidth="1"/>
    <col min="12547" max="12547" width="48.140625" style="108" bestFit="1" customWidth="1"/>
    <col min="12548" max="12800" width="9.140625" style="108"/>
    <col min="12801" max="12801" width="49.85546875" style="108" bestFit="1" customWidth="1"/>
    <col min="12802" max="12802" width="27.140625" style="108" customWidth="1"/>
    <col min="12803" max="12803" width="48.140625" style="108" bestFit="1" customWidth="1"/>
    <col min="12804" max="13056" width="9.140625" style="108"/>
    <col min="13057" max="13057" width="49.85546875" style="108" bestFit="1" customWidth="1"/>
    <col min="13058" max="13058" width="27.140625" style="108" customWidth="1"/>
    <col min="13059" max="13059" width="48.140625" style="108" bestFit="1" customWidth="1"/>
    <col min="13060" max="13312" width="9.140625" style="108"/>
    <col min="13313" max="13313" width="49.85546875" style="108" bestFit="1" customWidth="1"/>
    <col min="13314" max="13314" width="27.140625" style="108" customWidth="1"/>
    <col min="13315" max="13315" width="48.140625" style="108" bestFit="1" customWidth="1"/>
    <col min="13316" max="13568" width="9.140625" style="108"/>
    <col min="13569" max="13569" width="49.85546875" style="108" bestFit="1" customWidth="1"/>
    <col min="13570" max="13570" width="27.140625" style="108" customWidth="1"/>
    <col min="13571" max="13571" width="48.140625" style="108" bestFit="1" customWidth="1"/>
    <col min="13572" max="13824" width="9.140625" style="108"/>
    <col min="13825" max="13825" width="49.85546875" style="108" bestFit="1" customWidth="1"/>
    <col min="13826" max="13826" width="27.140625" style="108" customWidth="1"/>
    <col min="13827" max="13827" width="48.140625" style="108" bestFit="1" customWidth="1"/>
    <col min="13828" max="14080" width="9.140625" style="108"/>
    <col min="14081" max="14081" width="49.85546875" style="108" bestFit="1" customWidth="1"/>
    <col min="14082" max="14082" width="27.140625" style="108" customWidth="1"/>
    <col min="14083" max="14083" width="48.140625" style="108" bestFit="1" customWidth="1"/>
    <col min="14084" max="14336" width="9.140625" style="108"/>
    <col min="14337" max="14337" width="49.85546875" style="108" bestFit="1" customWidth="1"/>
    <col min="14338" max="14338" width="27.140625" style="108" customWidth="1"/>
    <col min="14339" max="14339" width="48.140625" style="108" bestFit="1" customWidth="1"/>
    <col min="14340" max="14592" width="9.140625" style="108"/>
    <col min="14593" max="14593" width="49.85546875" style="108" bestFit="1" customWidth="1"/>
    <col min="14594" max="14594" width="27.140625" style="108" customWidth="1"/>
    <col min="14595" max="14595" width="48.140625" style="108" bestFit="1" customWidth="1"/>
    <col min="14596" max="14848" width="9.140625" style="108"/>
    <col min="14849" max="14849" width="49.85546875" style="108" bestFit="1" customWidth="1"/>
    <col min="14850" max="14850" width="27.140625" style="108" customWidth="1"/>
    <col min="14851" max="14851" width="48.140625" style="108" bestFit="1" customWidth="1"/>
    <col min="14852" max="15104" width="9.140625" style="108"/>
    <col min="15105" max="15105" width="49.85546875" style="108" bestFit="1" customWidth="1"/>
    <col min="15106" max="15106" width="27.140625" style="108" customWidth="1"/>
    <col min="15107" max="15107" width="48.140625" style="108" bestFit="1" customWidth="1"/>
    <col min="15108" max="15360" width="9.140625" style="108"/>
    <col min="15361" max="15361" width="49.85546875" style="108" bestFit="1" customWidth="1"/>
    <col min="15362" max="15362" width="27.140625" style="108" customWidth="1"/>
    <col min="15363" max="15363" width="48.140625" style="108" bestFit="1" customWidth="1"/>
    <col min="15364" max="15616" width="9.140625" style="108"/>
    <col min="15617" max="15617" width="49.85546875" style="108" bestFit="1" customWidth="1"/>
    <col min="15618" max="15618" width="27.140625" style="108" customWidth="1"/>
    <col min="15619" max="15619" width="48.140625" style="108" bestFit="1" customWidth="1"/>
    <col min="15620" max="15872" width="9.140625" style="108"/>
    <col min="15873" max="15873" width="49.85546875" style="108" bestFit="1" customWidth="1"/>
    <col min="15874" max="15874" width="27.140625" style="108" customWidth="1"/>
    <col min="15875" max="15875" width="48.140625" style="108" bestFit="1" customWidth="1"/>
    <col min="15876" max="16128" width="9.140625" style="108"/>
    <col min="16129" max="16129" width="49.85546875" style="108" bestFit="1" customWidth="1"/>
    <col min="16130" max="16130" width="27.140625" style="108" customWidth="1"/>
    <col min="16131" max="16131" width="48.140625" style="108" bestFit="1" customWidth="1"/>
    <col min="16132" max="16384" width="9.140625" style="108"/>
  </cols>
  <sheetData>
    <row r="1" spans="1:3">
      <c r="A1" s="170"/>
      <c r="B1" s="170"/>
      <c r="C1" s="174" t="s">
        <v>297</v>
      </c>
    </row>
    <row r="2" spans="1:3">
      <c r="A2" s="427" t="s">
        <v>477</v>
      </c>
      <c r="B2" s="428"/>
      <c r="C2" s="428"/>
    </row>
    <row r="3" spans="1:3">
      <c r="A3" s="194"/>
      <c r="B3" s="195"/>
      <c r="C3" s="195"/>
    </row>
    <row r="4" spans="1:3">
      <c r="A4" s="196" t="s">
        <v>67</v>
      </c>
      <c r="B4" s="197" t="s">
        <v>33</v>
      </c>
      <c r="C4" s="197" t="s">
        <v>34</v>
      </c>
    </row>
    <row r="5" spans="1:3">
      <c r="A5" s="198" t="s">
        <v>35</v>
      </c>
      <c r="B5" s="198"/>
      <c r="C5" s="198"/>
    </row>
    <row r="6" spans="1:3" ht="63.75">
      <c r="A6" s="199" t="s">
        <v>37</v>
      </c>
      <c r="B6" s="4" t="s">
        <v>318</v>
      </c>
      <c r="C6" s="200"/>
    </row>
    <row r="7" spans="1:3">
      <c r="A7" s="199" t="s">
        <v>38</v>
      </c>
      <c r="B7" s="4" t="s">
        <v>309</v>
      </c>
      <c r="C7" s="200"/>
    </row>
    <row r="8" spans="1:3">
      <c r="A8" s="199" t="s">
        <v>39</v>
      </c>
      <c r="B8" s="40" t="s">
        <v>317</v>
      </c>
      <c r="C8" s="200"/>
    </row>
    <row r="9" spans="1:3">
      <c r="A9" s="199" t="s">
        <v>36</v>
      </c>
      <c r="B9" s="41" t="s">
        <v>316</v>
      </c>
      <c r="C9" s="200"/>
    </row>
    <row r="10" spans="1:3">
      <c r="A10" s="199" t="s">
        <v>40</v>
      </c>
      <c r="B10" s="4" t="s">
        <v>84</v>
      </c>
      <c r="C10" s="200"/>
    </row>
    <row r="11" spans="1:3">
      <c r="A11" s="199" t="s">
        <v>44</v>
      </c>
      <c r="B11" s="4" t="s">
        <v>315</v>
      </c>
      <c r="C11" s="200"/>
    </row>
    <row r="12" spans="1:3">
      <c r="A12" s="199" t="s">
        <v>319</v>
      </c>
      <c r="B12" s="4" t="s">
        <v>408</v>
      </c>
    </row>
    <row r="13" spans="1:3" ht="38.25">
      <c r="A13" s="199" t="s">
        <v>41</v>
      </c>
      <c r="B13" s="4" t="s">
        <v>314</v>
      </c>
      <c r="C13" s="200"/>
    </row>
    <row r="14" spans="1:3">
      <c r="A14" s="199" t="s">
        <v>320</v>
      </c>
      <c r="B14" s="4" t="s">
        <v>304</v>
      </c>
    </row>
    <row r="15" spans="1:3" ht="38.25">
      <c r="A15" s="199" t="s">
        <v>42</v>
      </c>
      <c r="B15" s="4" t="s">
        <v>313</v>
      </c>
      <c r="C15" s="200"/>
    </row>
    <row r="16" spans="1:3">
      <c r="A16" s="199" t="s">
        <v>321</v>
      </c>
      <c r="B16" s="4" t="s">
        <v>304</v>
      </c>
      <c r="C16" s="200"/>
    </row>
    <row r="17" spans="1:11">
      <c r="A17" s="199" t="s">
        <v>322</v>
      </c>
      <c r="B17" s="4" t="s">
        <v>312</v>
      </c>
      <c r="C17" s="200"/>
    </row>
    <row r="18" spans="1:11" ht="25.5">
      <c r="A18" s="199" t="s">
        <v>323</v>
      </c>
      <c r="B18" s="4" t="s">
        <v>455</v>
      </c>
      <c r="G18" s="129"/>
    </row>
    <row r="19" spans="1:11">
      <c r="A19" s="199" t="s">
        <v>324</v>
      </c>
      <c r="B19" s="4" t="s">
        <v>311</v>
      </c>
      <c r="C19" s="200"/>
    </row>
    <row r="20" spans="1:11">
      <c r="A20" s="5" t="s">
        <v>43</v>
      </c>
      <c r="B20" s="4"/>
      <c r="C20" s="200"/>
    </row>
    <row r="21" spans="1:11" ht="38.25">
      <c r="A21" s="199" t="s">
        <v>37</v>
      </c>
      <c r="B21" s="339" t="s">
        <v>310</v>
      </c>
      <c r="C21" s="200"/>
    </row>
    <row r="22" spans="1:11">
      <c r="A22" s="199" t="s">
        <v>38</v>
      </c>
      <c r="B22" s="42" t="s">
        <v>309</v>
      </c>
      <c r="C22" s="200"/>
    </row>
    <row r="23" spans="1:11">
      <c r="A23" s="199" t="s">
        <v>39</v>
      </c>
      <c r="B23" s="40" t="s">
        <v>308</v>
      </c>
      <c r="C23" s="200"/>
    </row>
    <row r="24" spans="1:11">
      <c r="A24" s="199" t="s">
        <v>36</v>
      </c>
      <c r="B24" s="41" t="s">
        <v>307</v>
      </c>
      <c r="C24" s="200"/>
    </row>
    <row r="25" spans="1:11" ht="25.5">
      <c r="A25" s="199" t="s">
        <v>325</v>
      </c>
      <c r="B25" s="4" t="s">
        <v>306</v>
      </c>
      <c r="C25" s="200"/>
    </row>
    <row r="26" spans="1:11" ht="25.5">
      <c r="A26" s="199" t="s">
        <v>326</v>
      </c>
      <c r="B26" s="4" t="s">
        <v>305</v>
      </c>
      <c r="C26" s="200"/>
    </row>
    <row r="27" spans="1:11">
      <c r="A27" s="199" t="s">
        <v>327</v>
      </c>
      <c r="B27" s="4" t="s">
        <v>386</v>
      </c>
      <c r="C27" s="200"/>
    </row>
    <row r="28" spans="1:11">
      <c r="A28" s="199" t="s">
        <v>328</v>
      </c>
      <c r="B28" s="4" t="s">
        <v>497</v>
      </c>
      <c r="C28" s="200"/>
    </row>
    <row r="29" spans="1:11" ht="38.25">
      <c r="A29" s="199" t="s">
        <v>329</v>
      </c>
      <c r="B29" s="4" t="s">
        <v>456</v>
      </c>
      <c r="C29" s="200"/>
    </row>
    <row r="30" spans="1:11" ht="25.5">
      <c r="A30" s="199" t="s">
        <v>409</v>
      </c>
      <c r="B30" s="4" t="s">
        <v>468</v>
      </c>
      <c r="C30" s="200"/>
      <c r="J30" s="219"/>
      <c r="K30" s="219"/>
    </row>
    <row r="31" spans="1:11">
      <c r="A31" s="199" t="s">
        <v>330</v>
      </c>
      <c r="B31" s="4" t="s">
        <v>406</v>
      </c>
      <c r="C31" s="200"/>
      <c r="J31" s="219"/>
      <c r="K31" s="219"/>
    </row>
    <row r="32" spans="1:11" ht="25.5">
      <c r="A32" s="199" t="s">
        <v>331</v>
      </c>
      <c r="B32" s="4" t="s">
        <v>387</v>
      </c>
      <c r="C32" s="200"/>
      <c r="J32" s="219"/>
      <c r="K32" s="219"/>
    </row>
    <row r="33" spans="1:48">
      <c r="A33" s="199" t="s">
        <v>298</v>
      </c>
      <c r="B33" s="4" t="s">
        <v>407</v>
      </c>
      <c r="C33" s="200"/>
      <c r="J33" s="219"/>
      <c r="K33" s="219"/>
    </row>
    <row r="34" spans="1:48" ht="25.5">
      <c r="A34" s="199" t="s">
        <v>332</v>
      </c>
      <c r="B34" s="4" t="s">
        <v>410</v>
      </c>
      <c r="C34" s="200"/>
      <c r="J34" s="219"/>
      <c r="K34" s="219"/>
    </row>
    <row r="35" spans="1:48">
      <c r="A35" s="199" t="s">
        <v>224</v>
      </c>
      <c r="B35" s="4" t="s">
        <v>335</v>
      </c>
      <c r="C35" s="200"/>
      <c r="J35" s="219"/>
      <c r="K35" s="219"/>
    </row>
    <row r="36" spans="1:48">
      <c r="J36" s="219"/>
      <c r="K36" s="219"/>
    </row>
    <row r="37" spans="1:48">
      <c r="J37" s="219"/>
      <c r="K37" s="219"/>
    </row>
    <row r="38" spans="1:48">
      <c r="A38" s="201" t="s">
        <v>478</v>
      </c>
      <c r="J38" s="219"/>
      <c r="K38" s="219"/>
    </row>
    <row r="39" spans="1:48" s="30" customFormat="1">
      <c r="A39" s="127" t="s">
        <v>228</v>
      </c>
      <c r="B39"/>
      <c r="C39" s="108" t="s">
        <v>173</v>
      </c>
      <c r="D39" s="92"/>
      <c r="E39" s="92"/>
      <c r="F39" s="92"/>
      <c r="G39" s="92"/>
      <c r="H39" s="92"/>
      <c r="I39" s="92"/>
      <c r="J39" s="92"/>
      <c r="K39" s="8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75"/>
    </row>
    <row r="40" spans="1:48" s="30" customFormat="1">
      <c r="A40" s="287"/>
      <c r="B40"/>
      <c r="C40" s="287"/>
      <c r="D40" s="92"/>
      <c r="E40" s="92"/>
      <c r="F40" s="92"/>
      <c r="G40" s="92"/>
      <c r="H40" s="92"/>
      <c r="I40" s="92"/>
      <c r="J40" s="92"/>
      <c r="K40" s="8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75"/>
    </row>
    <row r="41" spans="1:48" s="30" customFormat="1">
      <c r="A41" s="108" t="s">
        <v>457</v>
      </c>
      <c r="B41"/>
      <c r="C41" s="108" t="s">
        <v>375</v>
      </c>
      <c r="D41" s="92"/>
      <c r="E41" s="92"/>
      <c r="F41" s="92"/>
      <c r="G41" s="92"/>
      <c r="H41" s="92"/>
      <c r="I41" s="92"/>
      <c r="J41" s="92"/>
      <c r="K41" s="8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75"/>
    </row>
    <row r="42" spans="1:48">
      <c r="J42" s="219"/>
      <c r="K42" s="219"/>
    </row>
    <row r="43" spans="1:48">
      <c r="J43" s="219"/>
      <c r="K43" s="219"/>
    </row>
    <row r="44" spans="1:48">
      <c r="J44" s="219"/>
      <c r="K44" s="219"/>
    </row>
    <row r="45" spans="1:48">
      <c r="J45" s="219"/>
      <c r="K45" s="219"/>
    </row>
    <row r="46" spans="1:48">
      <c r="J46" s="219"/>
      <c r="K46" s="219"/>
    </row>
    <row r="47" spans="1:48">
      <c r="J47" s="219"/>
      <c r="K47" s="219"/>
    </row>
  </sheetData>
  <mergeCells count="1">
    <mergeCell ref="A2:C2"/>
  </mergeCells>
  <phoneticPr fontId="12" type="noConversion"/>
  <hyperlinks>
    <hyperlink ref="B8" r:id="rId1"/>
    <hyperlink ref="B23" r:id="rId2" display="invest.bih@smeinvest.ba"/>
    <hyperlink ref="B9" r:id="rId3"/>
    <hyperlink ref="B24" r:id="rId4" display="https://www.smeinvest.ba"/>
  </hyperlinks>
  <printOptions horizontalCentered="1"/>
  <pageMargins left="0.39370078740157483" right="0.39370078740157483" top="0.78740157480314965" bottom="0.78740157480314965" header="0.51181102362204722" footer="0.51181102362204722"/>
  <pageSetup scale="85" orientation="portrait" r:id="rId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U47"/>
  <sheetViews>
    <sheetView topLeftCell="A7" zoomScaleNormal="100" workbookViewId="0">
      <selection activeCell="C29" sqref="C29"/>
    </sheetView>
  </sheetViews>
  <sheetFormatPr defaultRowHeight="12.75"/>
  <cols>
    <col min="1" max="1" width="9.140625" style="2"/>
    <col min="2" max="2" width="74.140625" style="2" customWidth="1"/>
    <col min="3" max="3" width="24" style="2" customWidth="1"/>
    <col min="4" max="4" width="20.5703125" style="2" customWidth="1"/>
    <col min="5" max="5" width="13.28515625" style="2" bestFit="1" customWidth="1"/>
    <col min="6" max="16384" width="9.140625" style="2"/>
  </cols>
  <sheetData>
    <row r="1" spans="1:4" ht="12.75" customHeight="1">
      <c r="B1" s="6" t="s">
        <v>24</v>
      </c>
      <c r="C1" s="43" t="str">
        <f>'Prilog 2'!D1</f>
        <v>ZIF "FORTUNA FOND" d.d.</v>
      </c>
      <c r="D1" s="159" t="s">
        <v>303</v>
      </c>
    </row>
    <row r="2" spans="1:4" ht="12.75" customHeight="1">
      <c r="B2" s="6" t="s">
        <v>25</v>
      </c>
      <c r="C2" s="43" t="str">
        <f>'Prilog 2'!D2</f>
        <v>ZJP-031-03</v>
      </c>
      <c r="D2" s="7"/>
    </row>
    <row r="3" spans="1:4" ht="12.75" customHeight="1">
      <c r="B3" s="6" t="s">
        <v>26</v>
      </c>
      <c r="C3" s="43" t="str">
        <f>'Prilog 2'!D3</f>
        <v>LILIUM ASSET MANAGEMENT d.o.o. Sarajevo</v>
      </c>
      <c r="D3" s="7"/>
    </row>
    <row r="4" spans="1:4" ht="12.75" customHeight="1">
      <c r="B4" s="6" t="s">
        <v>27</v>
      </c>
      <c r="C4" s="43"/>
      <c r="D4" s="7"/>
    </row>
    <row r="5" spans="1:4" ht="12.75" customHeight="1">
      <c r="B5" s="6" t="s">
        <v>28</v>
      </c>
      <c r="C5" s="43" t="str">
        <f>'Prilog 2'!D5</f>
        <v>4201337670008</v>
      </c>
    </row>
    <row r="6" spans="1:4" ht="12.75" customHeight="1">
      <c r="B6" s="6" t="s">
        <v>29</v>
      </c>
      <c r="C6" s="43" t="str">
        <f>'Prilog 2'!D6</f>
        <v>4263012890007</v>
      </c>
      <c r="D6" s="7"/>
    </row>
    <row r="8" spans="1:4" ht="12.75" customHeight="1">
      <c r="A8" s="570" t="s">
        <v>490</v>
      </c>
      <c r="B8" s="568"/>
      <c r="C8" s="568"/>
      <c r="D8" s="568"/>
    </row>
    <row r="9" spans="1:4" ht="9.75" customHeight="1">
      <c r="A9" s="571"/>
      <c r="B9" s="571"/>
      <c r="C9" s="571"/>
      <c r="D9" s="571"/>
    </row>
    <row r="10" spans="1:4" ht="33.75" customHeight="1">
      <c r="A10" s="12"/>
      <c r="B10" s="12"/>
      <c r="C10" s="12"/>
      <c r="D10" s="12"/>
    </row>
    <row r="11" spans="1:4">
      <c r="A11" s="9" t="s">
        <v>74</v>
      </c>
      <c r="B11" s="9" t="s">
        <v>73</v>
      </c>
      <c r="C11" s="11" t="s">
        <v>18</v>
      </c>
      <c r="D11" s="11" t="s">
        <v>19</v>
      </c>
    </row>
    <row r="12" spans="1:4">
      <c r="A12" s="10">
        <v>1</v>
      </c>
      <c r="B12" s="10">
        <v>2</v>
      </c>
      <c r="C12" s="10">
        <v>3</v>
      </c>
      <c r="D12" s="10">
        <v>4</v>
      </c>
    </row>
    <row r="13" spans="1:4" ht="14.25">
      <c r="A13" s="139" t="s">
        <v>6</v>
      </c>
      <c r="B13" s="141" t="s">
        <v>68</v>
      </c>
      <c r="C13" s="19"/>
      <c r="D13" s="3"/>
    </row>
    <row r="14" spans="1:4">
      <c r="A14" s="10" t="s">
        <v>0</v>
      </c>
      <c r="B14" s="3" t="s">
        <v>290</v>
      </c>
      <c r="C14" s="28">
        <v>12411901.689999998</v>
      </c>
      <c r="D14" s="273">
        <v>12820574.304308001</v>
      </c>
    </row>
    <row r="15" spans="1:4">
      <c r="A15" s="10" t="s">
        <v>1</v>
      </c>
      <c r="B15" s="3" t="s">
        <v>69</v>
      </c>
      <c r="C15" s="29">
        <v>2235737</v>
      </c>
      <c r="D15" s="292">
        <v>2235737</v>
      </c>
    </row>
    <row r="16" spans="1:4">
      <c r="A16" s="10">
        <v>3</v>
      </c>
      <c r="B16" s="3" t="s">
        <v>70</v>
      </c>
      <c r="C16" s="39">
        <v>5.5596008832881507</v>
      </c>
      <c r="D16" s="321">
        <v>5.7343839209656595</v>
      </c>
    </row>
    <row r="17" spans="1:13" ht="14.25">
      <c r="A17" s="139" t="s">
        <v>7</v>
      </c>
      <c r="B17" s="140" t="s">
        <v>214</v>
      </c>
      <c r="C17" s="21"/>
      <c r="D17" s="221"/>
    </row>
    <row r="18" spans="1:13">
      <c r="A18" s="10" t="s">
        <v>0</v>
      </c>
      <c r="B18" s="3" t="s">
        <v>291</v>
      </c>
      <c r="C18" s="15">
        <f>+' Prilog 3a'!H31</f>
        <v>12332171.330599999</v>
      </c>
      <c r="D18" s="273">
        <v>12785473.640000001</v>
      </c>
      <c r="G18" s="129"/>
    </row>
    <row r="19" spans="1:13">
      <c r="A19" s="10" t="s">
        <v>1</v>
      </c>
      <c r="B19" s="3" t="s">
        <v>71</v>
      </c>
      <c r="C19" s="16">
        <v>2235737</v>
      </c>
      <c r="D19" s="292">
        <v>2235737</v>
      </c>
    </row>
    <row r="20" spans="1:13">
      <c r="A20" s="10" t="s">
        <v>2</v>
      </c>
      <c r="B20" s="3" t="s">
        <v>72</v>
      </c>
      <c r="C20" s="39">
        <f>+C18/C19</f>
        <v>5.5159311361756771</v>
      </c>
      <c r="D20" s="321">
        <v>5.7186841028260487</v>
      </c>
      <c r="F20" s="18"/>
    </row>
    <row r="21" spans="1:13" ht="14.25">
      <c r="A21" s="137" t="s">
        <v>20</v>
      </c>
      <c r="B21" s="138" t="s">
        <v>215</v>
      </c>
      <c r="C21" s="3"/>
      <c r="D21" s="221"/>
    </row>
    <row r="22" spans="1:13">
      <c r="A22" s="73" t="s">
        <v>0</v>
      </c>
      <c r="B22" s="3" t="s">
        <v>216</v>
      </c>
      <c r="C22" s="39">
        <f>+MAX('Prilog 3'!R12:R14)</f>
        <v>5.6623332780962006</v>
      </c>
      <c r="D22" s="322">
        <v>5.7434869128166692</v>
      </c>
      <c r="E22" s="17"/>
    </row>
    <row r="23" spans="1:13">
      <c r="A23" s="73" t="s">
        <v>1</v>
      </c>
      <c r="B23" s="3" t="s">
        <v>217</v>
      </c>
      <c r="C23" s="39">
        <f>+MIN('Prilog 3'!R12:R14)</f>
        <v>5.5605194749448774</v>
      </c>
      <c r="D23" s="322">
        <v>5.7131624739403613</v>
      </c>
    </row>
    <row r="24" spans="1:13">
      <c r="A24" s="73" t="s">
        <v>2</v>
      </c>
      <c r="B24" s="3" t="s">
        <v>218</v>
      </c>
      <c r="C24" s="234" t="s">
        <v>83</v>
      </c>
      <c r="D24" s="323" t="s">
        <v>83</v>
      </c>
    </row>
    <row r="25" spans="1:13">
      <c r="A25" s="73" t="s">
        <v>3</v>
      </c>
      <c r="B25" s="3" t="s">
        <v>219</v>
      </c>
      <c r="C25" s="234" t="s">
        <v>83</v>
      </c>
      <c r="D25" s="323" t="s">
        <v>83</v>
      </c>
    </row>
    <row r="26" spans="1:13">
      <c r="A26" s="73" t="s">
        <v>4</v>
      </c>
      <c r="B26" s="3" t="s">
        <v>220</v>
      </c>
      <c r="C26" s="234" t="s">
        <v>83</v>
      </c>
      <c r="D26" s="323" t="s">
        <v>83</v>
      </c>
    </row>
    <row r="27" spans="1:13" s="44" customFormat="1" ht="15" customHeight="1">
      <c r="A27" s="139" t="s">
        <v>8</v>
      </c>
      <c r="B27" s="140" t="s">
        <v>21</v>
      </c>
      <c r="C27" s="21"/>
      <c r="D27" s="221"/>
      <c r="E27" s="54"/>
      <c r="F27" s="55"/>
      <c r="G27" s="56"/>
      <c r="H27" s="57"/>
      <c r="I27" s="57"/>
      <c r="J27" s="58"/>
      <c r="K27" s="59"/>
      <c r="L27" s="60"/>
    </row>
    <row r="28" spans="1:13" s="44" customFormat="1" ht="15" customHeight="1">
      <c r="A28" s="10" t="s">
        <v>0</v>
      </c>
      <c r="B28" s="3" t="s">
        <v>221</v>
      </c>
      <c r="C28" s="220">
        <f>+'Prilog 4'!C27/'Prilog 4'!C29</f>
        <v>2.278396488525028E-2</v>
      </c>
      <c r="D28" s="276">
        <v>1.8056267779523434E-3</v>
      </c>
      <c r="E28" s="61"/>
      <c r="G28" s="62"/>
      <c r="H28" s="63"/>
      <c r="I28" s="58"/>
      <c r="J28" s="58"/>
      <c r="K28" s="58"/>
      <c r="L28" s="59"/>
      <c r="M28" s="60"/>
    </row>
    <row r="29" spans="1:13" s="44" customFormat="1" ht="15" customHeight="1">
      <c r="A29" s="10" t="s">
        <v>1</v>
      </c>
      <c r="B29" s="3" t="s">
        <v>222</v>
      </c>
      <c r="C29" s="276">
        <f>(-820999.72)/'Prilog 4'!C29</f>
        <v>-6.5622988524029535E-2</v>
      </c>
      <c r="D29" s="276">
        <v>7.8103719385852585E-10</v>
      </c>
      <c r="G29" s="60"/>
      <c r="H29" s="60"/>
      <c r="I29" s="60"/>
      <c r="J29" s="60"/>
      <c r="K29" s="60"/>
      <c r="L29" s="60"/>
      <c r="M29" s="60"/>
    </row>
    <row r="30" spans="1:13" s="44" customFormat="1">
      <c r="A30" s="10" t="s">
        <v>2</v>
      </c>
      <c r="B30" s="3" t="s">
        <v>22</v>
      </c>
      <c r="C30" s="221">
        <v>0</v>
      </c>
      <c r="D30" s="221">
        <v>0</v>
      </c>
      <c r="E30" s="65"/>
      <c r="F30" s="65"/>
      <c r="G30" s="65"/>
    </row>
    <row r="31" spans="1:13">
      <c r="A31" s="10" t="s">
        <v>3</v>
      </c>
      <c r="B31" s="3" t="s">
        <v>223</v>
      </c>
      <c r="C31" s="220">
        <f>C18/C14-1</f>
        <v>-6.42370213617105E-3</v>
      </c>
      <c r="D31" s="276">
        <v>-2.737838686072358E-3</v>
      </c>
    </row>
    <row r="33" spans="1:47" s="45" customFormat="1" ht="17.25" customHeight="1">
      <c r="A33" s="170" t="str">
        <f>' Prilog 1'!A38</f>
        <v>Datum izvještaja: 30.09.2025.g.</v>
      </c>
      <c r="C33" s="338"/>
      <c r="E33" s="44"/>
    </row>
    <row r="34" spans="1:47" s="30" customFormat="1">
      <c r="A34" s="127" t="s">
        <v>228</v>
      </c>
      <c r="B34"/>
      <c r="C34" s="108" t="s">
        <v>173</v>
      </c>
      <c r="D34" s="92"/>
      <c r="E34" s="92"/>
      <c r="F34" s="92"/>
      <c r="G34" s="92"/>
      <c r="H34" s="92"/>
      <c r="I34" s="92"/>
      <c r="J34" s="8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75"/>
    </row>
    <row r="35" spans="1:47" s="30" customFormat="1">
      <c r="A35"/>
      <c r="B35"/>
      <c r="C35"/>
      <c r="D35" s="92"/>
      <c r="E35" s="92"/>
      <c r="F35" s="92"/>
      <c r="G35" s="92"/>
      <c r="H35" s="92"/>
      <c r="I35" s="92"/>
      <c r="J35" s="8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75"/>
    </row>
    <row r="36" spans="1:47" s="30" customFormat="1">
      <c r="A36" s="108" t="str">
        <f>' Prilog 1'!A41</f>
        <v>Elvira Žilić dipl.ecc</v>
      </c>
      <c r="B36"/>
      <c r="C36" s="108" t="s">
        <v>375</v>
      </c>
      <c r="D36" s="92"/>
      <c r="E36" s="92"/>
      <c r="F36" s="92"/>
      <c r="G36" s="92"/>
      <c r="H36" s="92"/>
      <c r="I36" s="92"/>
      <c r="J36" s="8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75"/>
    </row>
    <row r="44" spans="1:47">
      <c r="D44" s="44"/>
    </row>
    <row r="45" spans="1:47">
      <c r="D45" s="44"/>
    </row>
    <row r="46" spans="1:47">
      <c r="D46" s="44"/>
    </row>
    <row r="47" spans="1:47">
      <c r="D47" s="44"/>
    </row>
  </sheetData>
  <mergeCells count="1">
    <mergeCell ref="A8:D9"/>
  </mergeCells>
  <phoneticPr fontId="12" type="noConversion"/>
  <pageMargins left="0.75" right="0.75" top="1" bottom="1" header="0.5" footer="0.5"/>
  <pageSetup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2:H35"/>
  <sheetViews>
    <sheetView topLeftCell="A4" workbookViewId="0">
      <selection activeCell="B10" sqref="B10"/>
    </sheetView>
  </sheetViews>
  <sheetFormatPr defaultRowHeight="12.75"/>
  <cols>
    <col min="2" max="2" width="68.42578125" bestFit="1" customWidth="1"/>
    <col min="3" max="3" width="16.28515625" customWidth="1"/>
    <col min="4" max="4" width="22.140625" customWidth="1"/>
    <col min="5" max="5" width="20.5703125" customWidth="1"/>
    <col min="6" max="6" width="26.5703125" customWidth="1"/>
    <col min="7" max="7" width="18.28515625" customWidth="1"/>
  </cols>
  <sheetData>
    <row r="2" spans="2:8">
      <c r="B2" s="155" t="s">
        <v>24</v>
      </c>
      <c r="C2" s="573" t="s">
        <v>88</v>
      </c>
      <c r="D2" s="573"/>
      <c r="E2" s="134" t="s">
        <v>246</v>
      </c>
      <c r="H2" s="129"/>
    </row>
    <row r="3" spans="2:8">
      <c r="B3" s="155" t="s">
        <v>25</v>
      </c>
      <c r="C3" s="135" t="s">
        <v>84</v>
      </c>
      <c r="D3" s="129"/>
      <c r="G3" s="129"/>
      <c r="H3" s="129"/>
    </row>
    <row r="4" spans="2:8">
      <c r="B4" s="155" t="s">
        <v>26</v>
      </c>
      <c r="C4" s="573" t="s">
        <v>89</v>
      </c>
      <c r="D4" s="573"/>
      <c r="G4" s="129"/>
      <c r="H4" s="129"/>
    </row>
    <row r="5" spans="2:8">
      <c r="B5" s="157" t="s">
        <v>27</v>
      </c>
      <c r="C5" s="156"/>
      <c r="D5" s="129"/>
      <c r="G5" s="129"/>
      <c r="H5" s="129"/>
    </row>
    <row r="6" spans="2:8">
      <c r="B6" s="155" t="s">
        <v>28</v>
      </c>
      <c r="C6" s="135" t="s">
        <v>90</v>
      </c>
      <c r="D6" s="134"/>
      <c r="G6" s="129"/>
      <c r="H6" s="129"/>
    </row>
    <row r="7" spans="2:8">
      <c r="B7" s="155" t="s">
        <v>29</v>
      </c>
      <c r="C7" s="135" t="s">
        <v>85</v>
      </c>
      <c r="D7" s="129"/>
      <c r="G7" s="129"/>
      <c r="H7" s="129"/>
    </row>
    <row r="8" spans="2:8">
      <c r="H8" s="136"/>
    </row>
    <row r="9" spans="2:8" ht="12.75" customHeight="1">
      <c r="B9" s="572" t="s">
        <v>496</v>
      </c>
      <c r="C9" s="572"/>
      <c r="D9" s="572"/>
      <c r="E9" s="572"/>
      <c r="F9" s="572"/>
      <c r="G9" s="572"/>
      <c r="H9" s="129"/>
    </row>
    <row r="10" spans="2:8">
      <c r="G10" s="129"/>
      <c r="H10" s="129"/>
    </row>
    <row r="11" spans="2:8" ht="13.5" thickBot="1">
      <c r="B11" s="142" t="s">
        <v>247</v>
      </c>
      <c r="C11" s="129"/>
      <c r="D11" s="129"/>
      <c r="E11" s="129"/>
      <c r="F11" s="129"/>
      <c r="G11" s="129"/>
      <c r="H11" s="129"/>
    </row>
    <row r="12" spans="2:8">
      <c r="B12" s="176" t="s">
        <v>82</v>
      </c>
      <c r="C12" s="177" t="s">
        <v>66</v>
      </c>
      <c r="D12" s="177" t="s">
        <v>248</v>
      </c>
      <c r="E12" s="177" t="s">
        <v>249</v>
      </c>
      <c r="F12" s="178" t="s">
        <v>274</v>
      </c>
      <c r="G12" s="129"/>
      <c r="H12" s="129"/>
    </row>
    <row r="13" spans="2:8" ht="13.5" thickBot="1">
      <c r="B13" s="282"/>
      <c r="C13" s="282"/>
      <c r="D13" s="320"/>
      <c r="E13" s="283"/>
      <c r="F13" s="284"/>
      <c r="G13" s="129"/>
      <c r="H13" s="129"/>
    </row>
    <row r="14" spans="2:8">
      <c r="B14" s="129"/>
      <c r="C14" s="129"/>
      <c r="D14" s="129"/>
      <c r="E14" s="129"/>
      <c r="F14" s="129"/>
      <c r="G14" s="129"/>
      <c r="H14" s="129"/>
    </row>
    <row r="15" spans="2:8" ht="13.5" thickBot="1">
      <c r="B15" s="131" t="s">
        <v>250</v>
      </c>
      <c r="C15" s="129"/>
      <c r="D15" s="129"/>
      <c r="E15" s="129"/>
      <c r="F15" s="129"/>
      <c r="G15" s="129"/>
      <c r="H15" s="129"/>
    </row>
    <row r="16" spans="2:8">
      <c r="B16" s="176" t="s">
        <v>187</v>
      </c>
      <c r="C16" s="177" t="s">
        <v>251</v>
      </c>
      <c r="D16" s="177" t="s">
        <v>252</v>
      </c>
      <c r="E16" s="177" t="s">
        <v>253</v>
      </c>
      <c r="F16" s="178" t="s">
        <v>254</v>
      </c>
      <c r="G16" s="129"/>
      <c r="H16" s="129"/>
    </row>
    <row r="17" spans="2:8" ht="13.5" thickBot="1">
      <c r="B17" s="222"/>
      <c r="C17" s="223" t="s">
        <v>83</v>
      </c>
      <c r="D17" s="223" t="s">
        <v>83</v>
      </c>
      <c r="E17" s="223" t="s">
        <v>83</v>
      </c>
      <c r="F17" s="224" t="s">
        <v>83</v>
      </c>
      <c r="G17" s="129"/>
      <c r="H17" s="129"/>
    </row>
    <row r="18" spans="2:8">
      <c r="B18" s="129"/>
      <c r="C18" s="129"/>
      <c r="D18" s="129"/>
      <c r="E18" s="129"/>
      <c r="F18" s="129"/>
      <c r="G18" s="129"/>
      <c r="H18" s="129"/>
    </row>
    <row r="19" spans="2:8" ht="13.5" thickBot="1">
      <c r="B19" s="131" t="s">
        <v>293</v>
      </c>
      <c r="C19" s="129"/>
      <c r="D19" s="129"/>
      <c r="E19" s="129"/>
      <c r="F19" s="129"/>
      <c r="G19" s="129"/>
      <c r="H19" s="129"/>
    </row>
    <row r="20" spans="2:8">
      <c r="B20" s="176" t="s">
        <v>255</v>
      </c>
      <c r="C20" s="177" t="s">
        <v>256</v>
      </c>
      <c r="D20" s="177" t="s">
        <v>257</v>
      </c>
      <c r="E20" s="177" t="s">
        <v>253</v>
      </c>
      <c r="F20" s="178" t="s">
        <v>254</v>
      </c>
      <c r="G20" s="129"/>
      <c r="H20" s="129"/>
    </row>
    <row r="21" spans="2:8">
      <c r="B21" s="346" t="s">
        <v>365</v>
      </c>
      <c r="C21" s="344" t="s">
        <v>366</v>
      </c>
      <c r="D21" s="254">
        <v>21455</v>
      </c>
      <c r="E21" s="345">
        <v>1.0500000000000001E-2</v>
      </c>
      <c r="F21" s="347">
        <v>225.28</v>
      </c>
      <c r="G21" s="129"/>
      <c r="H21" s="129"/>
    </row>
    <row r="22" spans="2:8">
      <c r="B22" s="355" t="s">
        <v>359</v>
      </c>
      <c r="C22" s="364" t="s">
        <v>360</v>
      </c>
      <c r="D22" s="356">
        <v>4318.8999999999996</v>
      </c>
      <c r="E22" s="357">
        <v>0.03</v>
      </c>
      <c r="F22" s="358">
        <v>64.78</v>
      </c>
      <c r="G22" s="129"/>
      <c r="H22" s="129"/>
    </row>
    <row r="23" spans="2:8">
      <c r="B23" s="402" t="s">
        <v>361</v>
      </c>
      <c r="C23" s="402" t="s">
        <v>362</v>
      </c>
      <c r="D23" s="403">
        <v>1695.3</v>
      </c>
      <c r="E23" s="404">
        <v>4.4999999999999997E-3</v>
      </c>
      <c r="F23" s="405">
        <v>76.290000000000006</v>
      </c>
      <c r="G23" s="129"/>
      <c r="H23" s="129"/>
    </row>
    <row r="24" spans="2:8" ht="13.5" thickBot="1">
      <c r="B24" s="359" t="s">
        <v>357</v>
      </c>
      <c r="C24" s="360" t="s">
        <v>358</v>
      </c>
      <c r="D24" s="361">
        <v>2416.9</v>
      </c>
      <c r="E24" s="362">
        <v>1.5E-3</v>
      </c>
      <c r="F24" s="363">
        <v>36.253500000000003</v>
      </c>
      <c r="G24" s="129"/>
      <c r="H24" s="129"/>
    </row>
    <row r="25" spans="2:8">
      <c r="B25" s="129"/>
      <c r="C25" s="129"/>
      <c r="D25" s="129"/>
      <c r="E25" s="129"/>
      <c r="F25" s="129"/>
      <c r="G25" s="129"/>
      <c r="H25" s="129"/>
    </row>
    <row r="26" spans="2:8" ht="13.5" thickBot="1">
      <c r="B26" s="131" t="s">
        <v>258</v>
      </c>
      <c r="C26" s="129"/>
      <c r="D26" s="129"/>
      <c r="E26" s="129"/>
      <c r="F26" s="129"/>
      <c r="H26" s="129"/>
    </row>
    <row r="27" spans="2:8" ht="38.25">
      <c r="B27" s="176" t="s">
        <v>259</v>
      </c>
      <c r="C27" s="182" t="s">
        <v>292</v>
      </c>
      <c r="D27" s="177" t="s">
        <v>178</v>
      </c>
      <c r="E27" s="177" t="s">
        <v>260</v>
      </c>
      <c r="F27" s="177" t="s">
        <v>261</v>
      </c>
      <c r="G27" s="178" t="s">
        <v>262</v>
      </c>
      <c r="H27" s="129"/>
    </row>
    <row r="28" spans="2:8">
      <c r="B28" s="225" t="s">
        <v>83</v>
      </c>
      <c r="C28" s="133" t="s">
        <v>83</v>
      </c>
      <c r="D28" s="133" t="s">
        <v>83</v>
      </c>
      <c r="E28" s="133" t="s">
        <v>83</v>
      </c>
      <c r="F28" s="133" t="s">
        <v>83</v>
      </c>
      <c r="G28" s="226" t="s">
        <v>83</v>
      </c>
      <c r="H28" s="129"/>
    </row>
    <row r="29" spans="2:8" ht="13.5" thickBot="1">
      <c r="B29" s="179"/>
      <c r="C29" s="180"/>
      <c r="D29" s="180"/>
      <c r="E29" s="180"/>
      <c r="F29" s="180"/>
      <c r="G29" s="181"/>
      <c r="H29" s="129"/>
    </row>
    <row r="30" spans="2:8">
      <c r="B30" s="129"/>
      <c r="C30" s="129"/>
      <c r="D30" s="129"/>
      <c r="E30" s="129"/>
      <c r="F30" s="129"/>
      <c r="G30" s="129"/>
      <c r="H30" s="129"/>
    </row>
    <row r="31" spans="2:8">
      <c r="B31" s="129"/>
      <c r="C31" s="129"/>
      <c r="D31" s="129"/>
      <c r="E31" s="129"/>
      <c r="G31" s="129"/>
      <c r="H31" s="129"/>
    </row>
    <row r="32" spans="2:8">
      <c r="B32" s="129" t="str">
        <f>' Prilog 1'!A38</f>
        <v>Datum izvještaja: 30.09.2025.g.</v>
      </c>
      <c r="C32" s="129"/>
      <c r="D32" s="129"/>
      <c r="E32" s="129"/>
      <c r="G32" s="129"/>
      <c r="H32" s="129"/>
    </row>
    <row r="33" spans="2:8">
      <c r="B33" s="132" t="s">
        <v>230</v>
      </c>
      <c r="C33" s="132"/>
      <c r="D33" s="132"/>
      <c r="E33" s="132"/>
      <c r="F33" s="129" t="s">
        <v>263</v>
      </c>
      <c r="G33" s="132"/>
      <c r="H33" s="132"/>
    </row>
    <row r="34" spans="2:8">
      <c r="B34" s="132"/>
      <c r="C34" s="132"/>
      <c r="D34" s="132"/>
      <c r="E34" s="132"/>
      <c r="G34" s="132"/>
      <c r="H34" s="132"/>
    </row>
    <row r="35" spans="2:8">
      <c r="B35" s="108" t="str">
        <f>+' Prilog 1'!A41</f>
        <v>Elvira Žilić dipl.ecc</v>
      </c>
      <c r="F35" s="129" t="str">
        <f>+' Prilog 1'!C41</f>
        <v>Nedim Vilogorac dipl. oec.</v>
      </c>
    </row>
  </sheetData>
  <mergeCells count="3">
    <mergeCell ref="B9:G9"/>
    <mergeCell ref="C2:D2"/>
    <mergeCell ref="C4:D4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J39"/>
  <sheetViews>
    <sheetView topLeftCell="A16" workbookViewId="0">
      <selection activeCell="I27" sqref="I27"/>
    </sheetView>
  </sheetViews>
  <sheetFormatPr defaultRowHeight="12.75"/>
  <cols>
    <col min="2" max="2" width="5.7109375" customWidth="1"/>
    <col min="3" max="3" width="25" customWidth="1"/>
    <col min="4" max="4" width="20.28515625" customWidth="1"/>
    <col min="5" max="5" width="20" customWidth="1"/>
    <col min="6" max="6" width="16" customWidth="1"/>
    <col min="7" max="7" width="19.140625" customWidth="1"/>
    <col min="8" max="8" width="12.5703125" customWidth="1"/>
    <col min="9" max="9" width="17.140625" customWidth="1"/>
  </cols>
  <sheetData>
    <row r="1" spans="2:10" ht="12.75" customHeight="1">
      <c r="C1" s="387" t="s">
        <v>24</v>
      </c>
      <c r="E1" s="134"/>
      <c r="G1" s="573" t="s">
        <v>88</v>
      </c>
      <c r="H1" s="573"/>
    </row>
    <row r="2" spans="2:10">
      <c r="C2" s="387" t="s">
        <v>25</v>
      </c>
      <c r="G2" s="389" t="s">
        <v>84</v>
      </c>
      <c r="H2" s="129"/>
    </row>
    <row r="3" spans="2:10" ht="12.75" customHeight="1">
      <c r="C3" s="387" t="s">
        <v>26</v>
      </c>
      <c r="G3" s="573" t="s">
        <v>89</v>
      </c>
      <c r="H3" s="573"/>
    </row>
    <row r="4" spans="2:10">
      <c r="C4" s="285" t="s">
        <v>27</v>
      </c>
      <c r="G4" s="389" t="str">
        <f>'[2]Prilog 2'!D4</f>
        <v>65-01-0233-08</v>
      </c>
      <c r="H4" s="129"/>
    </row>
    <row r="5" spans="2:10">
      <c r="C5" s="387" t="s">
        <v>28</v>
      </c>
      <c r="G5" s="389" t="s">
        <v>90</v>
      </c>
      <c r="H5" s="134"/>
    </row>
    <row r="6" spans="2:10">
      <c r="C6" s="387" t="s">
        <v>29</v>
      </c>
      <c r="G6" s="389" t="s">
        <v>85</v>
      </c>
      <c r="H6" s="129"/>
    </row>
    <row r="9" spans="2:10">
      <c r="J9" s="134"/>
    </row>
    <row r="10" spans="2:10">
      <c r="B10" s="574" t="s">
        <v>492</v>
      </c>
      <c r="C10" s="574"/>
      <c r="D10" s="574"/>
      <c r="E10" s="574"/>
      <c r="F10" s="574"/>
      <c r="G10" s="158" t="s">
        <v>232</v>
      </c>
      <c r="H10" s="129"/>
      <c r="J10" s="134"/>
    </row>
    <row r="11" spans="2:10">
      <c r="B11" s="129"/>
      <c r="C11" s="129"/>
      <c r="D11" s="129"/>
      <c r="E11" s="129"/>
      <c r="F11" s="129"/>
      <c r="G11" s="129"/>
      <c r="H11" s="129"/>
      <c r="I11" s="129"/>
      <c r="J11" s="129"/>
    </row>
    <row r="12" spans="2:10" ht="38.25">
      <c r="B12" s="143" t="s">
        <v>233</v>
      </c>
      <c r="C12" s="143" t="s">
        <v>234</v>
      </c>
      <c r="D12" s="143" t="s">
        <v>235</v>
      </c>
      <c r="E12" s="143" t="s">
        <v>236</v>
      </c>
      <c r="F12" s="143" t="s">
        <v>237</v>
      </c>
      <c r="G12" s="143" t="s">
        <v>275</v>
      </c>
      <c r="H12" s="143" t="s">
        <v>238</v>
      </c>
      <c r="I12" s="143" t="s">
        <v>276</v>
      </c>
      <c r="J12" s="129"/>
    </row>
    <row r="13" spans="2:10">
      <c r="B13" s="133">
        <v>1</v>
      </c>
      <c r="C13" s="130" t="s">
        <v>239</v>
      </c>
      <c r="D13" s="236">
        <v>707335</v>
      </c>
      <c r="E13" s="236">
        <v>2</v>
      </c>
      <c r="F13" s="236">
        <v>0</v>
      </c>
      <c r="G13" s="236">
        <v>0</v>
      </c>
      <c r="H13" s="236">
        <f>+F13+D13</f>
        <v>707335</v>
      </c>
      <c r="I13" s="236">
        <f>G13+E13</f>
        <v>2</v>
      </c>
      <c r="J13" s="129"/>
    </row>
    <row r="14" spans="2:10">
      <c r="B14" s="133">
        <v>2</v>
      </c>
      <c r="C14" s="130" t="s">
        <v>240</v>
      </c>
      <c r="D14" s="236">
        <v>0</v>
      </c>
      <c r="E14" s="236">
        <v>0</v>
      </c>
      <c r="F14" s="236">
        <v>0</v>
      </c>
      <c r="G14" s="236">
        <v>0</v>
      </c>
      <c r="H14" s="236">
        <f t="shared" ref="H14:H19" si="0">+F14+D14</f>
        <v>0</v>
      </c>
      <c r="I14" s="236">
        <f t="shared" ref="I14:I19" si="1">G14+E14</f>
        <v>0</v>
      </c>
      <c r="J14" s="129"/>
    </row>
    <row r="15" spans="2:10">
      <c r="B15" s="133">
        <v>3</v>
      </c>
      <c r="C15" s="130" t="s">
        <v>241</v>
      </c>
      <c r="D15" s="236">
        <v>128842</v>
      </c>
      <c r="E15" s="236">
        <v>2</v>
      </c>
      <c r="F15" s="236">
        <v>207677</v>
      </c>
      <c r="G15" s="236">
        <v>1</v>
      </c>
      <c r="H15" s="236">
        <f t="shared" si="0"/>
        <v>336519</v>
      </c>
      <c r="I15" s="236">
        <f t="shared" si="1"/>
        <v>3</v>
      </c>
      <c r="J15" s="129"/>
    </row>
    <row r="16" spans="2:10">
      <c r="B16" s="133">
        <v>4</v>
      </c>
      <c r="C16" s="130" t="s">
        <v>242</v>
      </c>
      <c r="D16" s="236">
        <v>0</v>
      </c>
      <c r="E16" s="236">
        <v>0</v>
      </c>
      <c r="F16" s="236">
        <v>0</v>
      </c>
      <c r="G16" s="236">
        <v>0</v>
      </c>
      <c r="H16" s="236">
        <f t="shared" si="0"/>
        <v>0</v>
      </c>
      <c r="I16" s="236">
        <f t="shared" si="1"/>
        <v>0</v>
      </c>
      <c r="J16" s="129"/>
    </row>
    <row r="17" spans="2:10">
      <c r="B17" s="133">
        <v>5</v>
      </c>
      <c r="C17" s="130" t="s">
        <v>243</v>
      </c>
      <c r="D17" s="236">
        <v>0</v>
      </c>
      <c r="E17" s="236">
        <v>0</v>
      </c>
      <c r="F17" s="236">
        <v>0</v>
      </c>
      <c r="G17" s="236">
        <v>0</v>
      </c>
      <c r="H17" s="236">
        <f t="shared" si="0"/>
        <v>0</v>
      </c>
      <c r="I17" s="236">
        <f t="shared" si="1"/>
        <v>0</v>
      </c>
      <c r="J17" s="129"/>
    </row>
    <row r="18" spans="2:10">
      <c r="B18" s="133">
        <v>6</v>
      </c>
      <c r="C18" s="130" t="s">
        <v>244</v>
      </c>
      <c r="D18" s="236">
        <v>37329</v>
      </c>
      <c r="E18" s="236">
        <v>4</v>
      </c>
      <c r="F18" s="236">
        <v>243634</v>
      </c>
      <c r="G18" s="236">
        <v>4</v>
      </c>
      <c r="H18" s="236">
        <f t="shared" si="0"/>
        <v>280963</v>
      </c>
      <c r="I18" s="236">
        <f t="shared" si="1"/>
        <v>8</v>
      </c>
      <c r="J18" s="129"/>
    </row>
    <row r="19" spans="2:10">
      <c r="B19" s="133">
        <v>7</v>
      </c>
      <c r="C19" s="130" t="s">
        <v>245</v>
      </c>
      <c r="D19" s="236">
        <f>878943-155</f>
        <v>878788</v>
      </c>
      <c r="E19" s="236">
        <f>17955-1</f>
        <v>17954</v>
      </c>
      <c r="F19" s="236">
        <v>32132</v>
      </c>
      <c r="G19" s="236">
        <v>19</v>
      </c>
      <c r="H19" s="236">
        <f t="shared" si="0"/>
        <v>910920</v>
      </c>
      <c r="I19" s="236">
        <f t="shared" si="1"/>
        <v>17973</v>
      </c>
      <c r="J19" s="129"/>
    </row>
    <row r="20" spans="2:10">
      <c r="B20" s="129"/>
      <c r="C20" s="129"/>
      <c r="D20" s="237"/>
      <c r="E20" s="237"/>
      <c r="F20" s="237"/>
      <c r="G20" s="237"/>
      <c r="H20" s="236">
        <f>SUM(H13:H19)</f>
        <v>2235737</v>
      </c>
      <c r="I20" s="236">
        <f>SUM(I13:I19)</f>
        <v>17986</v>
      </c>
      <c r="J20" s="129"/>
    </row>
    <row r="21" spans="2:10">
      <c r="B21" s="129"/>
      <c r="C21" s="237"/>
      <c r="E21" s="129"/>
      <c r="F21" s="237"/>
      <c r="G21" s="129"/>
      <c r="J21" s="129"/>
    </row>
    <row r="22" spans="2:10">
      <c r="B22" s="131" t="s">
        <v>493</v>
      </c>
      <c r="C22" s="129"/>
      <c r="D22" s="129"/>
      <c r="E22" s="129"/>
      <c r="F22" s="129"/>
      <c r="G22" s="129"/>
      <c r="H22" s="129"/>
      <c r="I22" s="129"/>
      <c r="J22" s="129"/>
    </row>
    <row r="23" spans="2:10">
      <c r="B23" s="129"/>
      <c r="C23" s="129"/>
      <c r="D23" s="129"/>
      <c r="E23" s="129"/>
      <c r="F23" s="129"/>
      <c r="G23" s="129"/>
      <c r="H23" s="237"/>
      <c r="I23" s="237"/>
      <c r="J23" s="129"/>
    </row>
    <row r="24" spans="2:10" ht="38.25">
      <c r="B24" s="143" t="s">
        <v>233</v>
      </c>
      <c r="C24" s="143" t="s">
        <v>234</v>
      </c>
      <c r="D24" s="143" t="s">
        <v>294</v>
      </c>
      <c r="E24" s="129"/>
      <c r="F24" s="129"/>
    </row>
    <row r="25" spans="2:10">
      <c r="B25" s="133">
        <v>1</v>
      </c>
      <c r="C25" s="130" t="s">
        <v>376</v>
      </c>
      <c r="D25" s="238">
        <v>25.2697</v>
      </c>
      <c r="E25" s="129"/>
      <c r="F25" s="129"/>
    </row>
    <row r="26" spans="2:10">
      <c r="B26" s="133">
        <v>2</v>
      </c>
      <c r="C26" s="130" t="s">
        <v>377</v>
      </c>
      <c r="D26" s="238">
        <v>9.2889999999999997</v>
      </c>
      <c r="E26" s="129"/>
      <c r="F26" s="129"/>
    </row>
    <row r="27" spans="2:10">
      <c r="B27" s="133">
        <v>3</v>
      </c>
      <c r="C27" s="130" t="s">
        <v>380</v>
      </c>
      <c r="D27" s="238">
        <v>6.3635999999999999</v>
      </c>
      <c r="E27" s="129"/>
      <c r="F27" s="129"/>
    </row>
    <row r="28" spans="2:10">
      <c r="B28" s="133">
        <v>4</v>
      </c>
      <c r="C28" s="130" t="s">
        <v>378</v>
      </c>
      <c r="D28" s="238">
        <v>5.3163999999999998</v>
      </c>
      <c r="E28" s="129"/>
      <c r="F28" s="129"/>
      <c r="G28" s="274"/>
    </row>
    <row r="29" spans="2:10">
      <c r="B29" s="133">
        <v>5</v>
      </c>
      <c r="C29" s="130" t="s">
        <v>379</v>
      </c>
      <c r="D29" s="238">
        <v>4.9760999999999997</v>
      </c>
      <c r="E29" s="129"/>
      <c r="F29" s="129"/>
    </row>
    <row r="30" spans="2:10">
      <c r="B30" s="133">
        <v>6</v>
      </c>
      <c r="C30" s="130" t="s">
        <v>381</v>
      </c>
      <c r="D30" s="238">
        <v>3.5264000000000002</v>
      </c>
      <c r="E30" s="129"/>
      <c r="F30" s="129"/>
    </row>
    <row r="31" spans="2:10">
      <c r="B31" s="133">
        <v>7</v>
      </c>
      <c r="C31" s="130" t="s">
        <v>382</v>
      </c>
      <c r="D31" s="238">
        <v>2.2364000000000002</v>
      </c>
      <c r="E31" s="129"/>
      <c r="F31" s="129"/>
    </row>
    <row r="32" spans="2:10">
      <c r="B32" s="133">
        <v>8</v>
      </c>
      <c r="C32" s="130" t="s">
        <v>383</v>
      </c>
      <c r="D32" s="238">
        <v>1.1979</v>
      </c>
      <c r="E32" s="129"/>
      <c r="F32" s="129"/>
    </row>
    <row r="33" spans="2:8">
      <c r="B33" s="133">
        <v>9</v>
      </c>
      <c r="C33" s="130" t="s">
        <v>384</v>
      </c>
      <c r="D33" s="238">
        <v>0.61040000000000005</v>
      </c>
      <c r="E33" s="129"/>
      <c r="F33" s="129"/>
    </row>
    <row r="34" spans="2:8">
      <c r="B34" s="133">
        <v>10</v>
      </c>
      <c r="C34" s="130" t="s">
        <v>385</v>
      </c>
      <c r="D34" s="238">
        <v>0.44979999999999998</v>
      </c>
      <c r="E34" s="129"/>
      <c r="F34" s="129"/>
    </row>
    <row r="35" spans="2:8">
      <c r="B35" s="129"/>
      <c r="C35" s="129"/>
      <c r="D35" s="129"/>
      <c r="E35" s="129"/>
      <c r="F35" s="129"/>
    </row>
    <row r="36" spans="2:8">
      <c r="B36" s="129" t="str">
        <f>'[2] Prilog 1'!A38</f>
        <v>Datum izvještaja: 30.09.2025. g.</v>
      </c>
      <c r="C36" s="129"/>
      <c r="D36" s="129"/>
      <c r="E36" s="129"/>
      <c r="G36" s="129"/>
      <c r="H36" s="129"/>
    </row>
    <row r="37" spans="2:8">
      <c r="B37" s="132" t="s">
        <v>230</v>
      </c>
      <c r="C37" s="132"/>
      <c r="D37" s="132"/>
      <c r="E37" s="132"/>
      <c r="F37" s="129" t="s">
        <v>263</v>
      </c>
      <c r="G37" s="132"/>
      <c r="H37" s="132"/>
    </row>
    <row r="38" spans="2:8">
      <c r="B38" s="132"/>
      <c r="C38" s="132"/>
      <c r="D38" s="132"/>
      <c r="E38" s="132"/>
      <c r="G38" s="132"/>
      <c r="H38" s="132"/>
    </row>
    <row r="39" spans="2:8">
      <c r="B39" s="108" t="str">
        <f>+'[2] Prilog 1'!A40</f>
        <v>Elvira Žilić dipl.ecc</v>
      </c>
      <c r="F39" s="129" t="str">
        <f>+'[2] Prilog 1'!C40</f>
        <v>Nedim Vilogorac dipl. oec.</v>
      </c>
    </row>
  </sheetData>
  <sortState ref="C18:D27">
    <sortCondition descending="1" ref="D18:D27"/>
  </sortState>
  <dataConsolidate/>
  <mergeCells count="3">
    <mergeCell ref="B10:F10"/>
    <mergeCell ref="G1:H1"/>
    <mergeCell ref="G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462"/>
  <sheetViews>
    <sheetView topLeftCell="A100" zoomScale="80" zoomScaleNormal="80" workbookViewId="0">
      <selection activeCell="A52" sqref="A52:O52"/>
    </sheetView>
  </sheetViews>
  <sheetFormatPr defaultRowHeight="12.75"/>
  <cols>
    <col min="1" max="1" width="5.28515625" style="30" customWidth="1"/>
    <col min="2" max="2" width="80" style="67" customWidth="1"/>
    <col min="3" max="3" width="12.42578125" style="30" customWidth="1"/>
    <col min="4" max="4" width="14.7109375" style="30" customWidth="1"/>
    <col min="5" max="5" width="14" style="30" customWidth="1"/>
    <col min="6" max="6" width="14.42578125" style="31" customWidth="1"/>
    <col min="7" max="7" width="17.5703125" style="30" customWidth="1"/>
    <col min="8" max="8" width="15.42578125" style="30" customWidth="1"/>
    <col min="9" max="9" width="17.7109375" style="28" customWidth="1"/>
    <col min="10" max="10" width="15.28515625" style="30" customWidth="1"/>
    <col min="11" max="11" width="14.5703125" style="116" customWidth="1"/>
    <col min="12" max="12" width="22" style="30" customWidth="1"/>
    <col min="13" max="13" width="22" style="28" customWidth="1"/>
    <col min="14" max="14" width="20.42578125" style="30" customWidth="1"/>
    <col min="15" max="15" width="23.28515625" style="3" customWidth="1"/>
    <col min="16" max="16" width="5.5703125" style="3" customWidth="1"/>
    <col min="17" max="29" width="9.140625" style="3"/>
    <col min="30" max="16384" width="9.140625" style="30"/>
  </cols>
  <sheetData>
    <row r="1" spans="1:48">
      <c r="A1" s="455" t="s">
        <v>24</v>
      </c>
      <c r="B1" s="455"/>
      <c r="C1" s="77"/>
      <c r="D1" s="78" t="s">
        <v>88</v>
      </c>
      <c r="E1" s="77"/>
      <c r="F1" s="79"/>
      <c r="G1" s="77"/>
      <c r="H1" s="77"/>
      <c r="I1" s="80"/>
      <c r="J1" s="77"/>
      <c r="K1" s="162"/>
      <c r="L1" s="82"/>
      <c r="M1" s="83"/>
      <c r="N1" s="82"/>
      <c r="O1" s="162" t="s">
        <v>299</v>
      </c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75"/>
    </row>
    <row r="2" spans="1:48">
      <c r="A2" s="455" t="s">
        <v>25</v>
      </c>
      <c r="B2" s="455"/>
      <c r="C2" s="77"/>
      <c r="D2" s="78" t="s">
        <v>84</v>
      </c>
      <c r="E2" s="77"/>
      <c r="F2" s="79"/>
      <c r="G2" s="77"/>
      <c r="H2" s="77"/>
      <c r="I2" s="80"/>
      <c r="J2" s="77"/>
      <c r="K2" s="81"/>
      <c r="L2" s="84"/>
      <c r="M2" s="85"/>
      <c r="N2" s="84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75"/>
    </row>
    <row r="3" spans="1:48">
      <c r="A3" s="455" t="s">
        <v>26</v>
      </c>
      <c r="B3" s="455"/>
      <c r="C3" s="77"/>
      <c r="D3" s="78" t="s">
        <v>89</v>
      </c>
      <c r="E3" s="77"/>
      <c r="F3" s="79"/>
      <c r="G3" s="77"/>
      <c r="H3" s="77"/>
      <c r="I3" s="80"/>
      <c r="J3" s="77"/>
      <c r="K3" s="81"/>
      <c r="L3" s="84"/>
      <c r="M3" s="85"/>
      <c r="N3" s="20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75"/>
    </row>
    <row r="4" spans="1:48">
      <c r="A4" s="455" t="s">
        <v>27</v>
      </c>
      <c r="B4" s="455"/>
      <c r="C4" s="77"/>
      <c r="D4" s="393" t="s">
        <v>479</v>
      </c>
      <c r="E4" s="77"/>
      <c r="F4" s="79"/>
      <c r="G4" s="77"/>
      <c r="H4" s="77"/>
      <c r="I4" s="80"/>
      <c r="J4" s="77"/>
      <c r="K4" s="81"/>
      <c r="L4" s="84"/>
      <c r="M4" s="86" t="s">
        <v>91</v>
      </c>
      <c r="N4" s="86">
        <v>12349559.120000001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75"/>
    </row>
    <row r="5" spans="1:48">
      <c r="A5" s="455" t="s">
        <v>28</v>
      </c>
      <c r="B5" s="455"/>
      <c r="C5" s="77"/>
      <c r="D5" s="160" t="s">
        <v>90</v>
      </c>
      <c r="E5" s="77"/>
      <c r="F5" s="79"/>
      <c r="G5" s="77"/>
      <c r="H5" s="77"/>
      <c r="I5" s="80"/>
      <c r="J5" s="77"/>
      <c r="K5" s="81"/>
      <c r="L5" s="84"/>
      <c r="M5" s="85"/>
      <c r="N5" s="86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75"/>
    </row>
    <row r="6" spans="1:48">
      <c r="A6" s="455" t="s">
        <v>29</v>
      </c>
      <c r="B6" s="455"/>
      <c r="C6" s="77"/>
      <c r="D6" s="161" t="s">
        <v>85</v>
      </c>
      <c r="E6" s="77"/>
      <c r="F6" s="79"/>
      <c r="G6" s="77"/>
      <c r="H6" s="77"/>
      <c r="I6" s="80"/>
      <c r="J6" s="87"/>
      <c r="K6" s="88"/>
      <c r="L6" s="84"/>
      <c r="M6" s="85"/>
      <c r="N6" s="203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75"/>
    </row>
    <row r="7" spans="1:48">
      <c r="A7" s="456" t="s">
        <v>480</v>
      </c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84"/>
      <c r="M7" s="85"/>
      <c r="N7" s="348"/>
      <c r="O7" s="204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75"/>
    </row>
    <row r="8" spans="1:48">
      <c r="A8" s="77"/>
      <c r="B8" s="89"/>
      <c r="C8" s="77"/>
      <c r="D8" s="77"/>
      <c r="E8" s="77"/>
      <c r="F8" s="79"/>
      <c r="G8" s="77"/>
      <c r="H8" s="77"/>
      <c r="I8" s="80"/>
      <c r="J8" s="82"/>
      <c r="K8" s="90"/>
      <c r="L8" s="84"/>
      <c r="M8" s="85"/>
      <c r="N8" s="205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75"/>
    </row>
    <row r="9" spans="1:48" ht="14.25" thickBot="1">
      <c r="A9" s="457"/>
      <c r="B9" s="457"/>
      <c r="C9" s="457"/>
      <c r="D9" s="457"/>
      <c r="E9" s="457"/>
      <c r="F9" s="457"/>
      <c r="G9" s="457"/>
      <c r="H9" s="457"/>
      <c r="I9" s="457"/>
      <c r="J9" s="457"/>
      <c r="K9" s="458"/>
      <c r="L9" s="84"/>
      <c r="M9" s="85"/>
      <c r="N9" s="84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75"/>
    </row>
    <row r="10" spans="1:48" ht="63">
      <c r="A10" s="146" t="s">
        <v>92</v>
      </c>
      <c r="B10" s="147" t="s">
        <v>82</v>
      </c>
      <c r="C10" s="147" t="s">
        <v>23</v>
      </c>
      <c r="D10" s="147" t="s">
        <v>46</v>
      </c>
      <c r="E10" s="147" t="s">
        <v>93</v>
      </c>
      <c r="F10" s="148" t="s">
        <v>94</v>
      </c>
      <c r="G10" s="147" t="s">
        <v>47</v>
      </c>
      <c r="H10" s="147" t="s">
        <v>95</v>
      </c>
      <c r="I10" s="149" t="s">
        <v>96</v>
      </c>
      <c r="J10" s="147" t="s">
        <v>48</v>
      </c>
      <c r="K10" s="150" t="s">
        <v>97</v>
      </c>
      <c r="L10" s="150" t="s">
        <v>148</v>
      </c>
      <c r="M10" s="150" t="s">
        <v>98</v>
      </c>
      <c r="N10" s="150" t="s">
        <v>99</v>
      </c>
      <c r="O10" s="150" t="s">
        <v>100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75"/>
    </row>
    <row r="11" spans="1:48" ht="15">
      <c r="A11" s="98">
        <v>1</v>
      </c>
      <c r="B11" s="95">
        <v>2</v>
      </c>
      <c r="C11" s="94">
        <v>3</v>
      </c>
      <c r="D11" s="94">
        <v>4</v>
      </c>
      <c r="E11" s="94">
        <v>5</v>
      </c>
      <c r="F11" s="94" t="s">
        <v>277</v>
      </c>
      <c r="G11" s="94">
        <v>7</v>
      </c>
      <c r="H11" s="94">
        <v>8</v>
      </c>
      <c r="I11" s="94" t="s">
        <v>278</v>
      </c>
      <c r="J11" s="94">
        <v>10</v>
      </c>
      <c r="K11" s="96">
        <v>11</v>
      </c>
      <c r="L11" s="94">
        <v>12</v>
      </c>
      <c r="M11" s="94">
        <v>13</v>
      </c>
      <c r="N11" s="94">
        <v>14</v>
      </c>
      <c r="O11" s="99">
        <v>15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75"/>
    </row>
    <row r="12" spans="1:48" s="170" customFormat="1">
      <c r="A12" s="450" t="s">
        <v>101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2"/>
      <c r="M12" s="452"/>
      <c r="N12" s="452"/>
      <c r="O12" s="453"/>
    </row>
    <row r="13" spans="1:48">
      <c r="A13" s="459" t="s">
        <v>102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1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75"/>
    </row>
    <row r="14" spans="1:48">
      <c r="A14" s="100">
        <v>1</v>
      </c>
      <c r="B14" s="67" t="s">
        <v>389</v>
      </c>
      <c r="C14" s="30" t="s">
        <v>333</v>
      </c>
      <c r="D14" s="29">
        <v>63457358</v>
      </c>
      <c r="E14" s="29">
        <v>125643</v>
      </c>
      <c r="F14" s="231">
        <v>1.9799595186424245E-3</v>
      </c>
      <c r="G14" s="31">
        <v>69.930351064663427</v>
      </c>
      <c r="H14" s="28">
        <v>14.347200000000001</v>
      </c>
      <c r="I14" s="28">
        <v>1802625.2496000002</v>
      </c>
      <c r="J14" s="235">
        <v>0.14596676950844867</v>
      </c>
      <c r="K14" s="116" t="s">
        <v>334</v>
      </c>
      <c r="L14" s="394"/>
      <c r="M14" s="395"/>
      <c r="N14" s="396"/>
      <c r="O14" s="397"/>
      <c r="P14" s="92"/>
      <c r="Q14" s="92"/>
      <c r="R14" s="92"/>
      <c r="S14" s="92"/>
      <c r="T14" s="278"/>
      <c r="U14" s="92"/>
      <c r="V14" s="92"/>
      <c r="W14" s="92"/>
      <c r="X14" s="92"/>
      <c r="Y14" s="92"/>
      <c r="Z14" s="92"/>
      <c r="AA14" s="92"/>
      <c r="AB14" s="92"/>
      <c r="AC14" s="9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75"/>
    </row>
    <row r="15" spans="1:48">
      <c r="A15" s="100">
        <v>2</v>
      </c>
      <c r="B15" s="67" t="s">
        <v>390</v>
      </c>
      <c r="C15" s="30" t="s">
        <v>336</v>
      </c>
      <c r="D15" s="29">
        <v>2422303</v>
      </c>
      <c r="E15" s="29">
        <v>58730</v>
      </c>
      <c r="F15" s="231">
        <v>2.4245521720445379E-2</v>
      </c>
      <c r="G15" s="31">
        <v>46.600423974118847</v>
      </c>
      <c r="H15" s="28">
        <v>4.07</v>
      </c>
      <c r="I15" s="28">
        <v>239031.1</v>
      </c>
      <c r="J15" s="235">
        <v>1.9355435904824428E-2</v>
      </c>
      <c r="K15" s="116" t="s">
        <v>337</v>
      </c>
      <c r="L15" s="235"/>
      <c r="M15" s="228"/>
      <c r="N15" s="294"/>
      <c r="O15" s="277"/>
      <c r="P15" s="92"/>
      <c r="Q15" s="92"/>
      <c r="R15" s="92"/>
      <c r="S15" s="92"/>
      <c r="T15" s="278"/>
      <c r="U15" s="92"/>
      <c r="V15" s="92"/>
      <c r="W15" s="92"/>
      <c r="X15" s="92"/>
      <c r="Y15" s="92"/>
      <c r="Z15" s="92"/>
      <c r="AA15" s="92"/>
      <c r="AB15" s="92"/>
      <c r="AC15" s="9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75"/>
    </row>
    <row r="16" spans="1:48">
      <c r="A16" s="100">
        <v>3</v>
      </c>
      <c r="B16" s="67" t="s">
        <v>391</v>
      </c>
      <c r="C16" s="30" t="s">
        <v>338</v>
      </c>
      <c r="D16" s="29">
        <v>1941077</v>
      </c>
      <c r="E16" s="29">
        <v>82516</v>
      </c>
      <c r="F16" s="231">
        <v>4.25104207612578E-2</v>
      </c>
      <c r="G16" s="31">
        <v>26.661495952300161</v>
      </c>
      <c r="H16" s="28">
        <v>7.3999999999999996E-2</v>
      </c>
      <c r="I16" s="28">
        <v>6106.1839999999993</v>
      </c>
      <c r="J16" s="235">
        <v>4.9444550535501211E-4</v>
      </c>
      <c r="K16" s="116" t="s">
        <v>337</v>
      </c>
      <c r="L16" s="235"/>
      <c r="M16" s="228"/>
      <c r="N16" s="294"/>
      <c r="O16" s="277"/>
      <c r="P16" s="92"/>
      <c r="Q16" s="92"/>
      <c r="R16" s="92"/>
      <c r="S16" s="92"/>
      <c r="T16" s="278"/>
      <c r="U16" s="92"/>
      <c r="V16" s="92"/>
      <c r="W16" s="92"/>
      <c r="X16" s="92"/>
      <c r="Y16" s="92"/>
      <c r="Z16" s="92"/>
      <c r="AA16" s="92"/>
      <c r="AB16" s="92"/>
      <c r="AC16" s="9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75"/>
    </row>
    <row r="17" spans="1:48">
      <c r="A17" s="100">
        <v>4</v>
      </c>
      <c r="B17" s="67" t="s">
        <v>392</v>
      </c>
      <c r="C17" s="30" t="s">
        <v>339</v>
      </c>
      <c r="D17" s="29">
        <v>17657682</v>
      </c>
      <c r="E17" s="29">
        <v>111507</v>
      </c>
      <c r="F17" s="231">
        <v>6.3149285393179011E-3</v>
      </c>
      <c r="G17" s="31">
        <v>26.863377904526175</v>
      </c>
      <c r="H17" s="28">
        <v>2.38</v>
      </c>
      <c r="I17" s="28">
        <v>265386.65999999997</v>
      </c>
      <c r="J17" s="235">
        <v>2.1489565531955603E-2</v>
      </c>
      <c r="K17" s="116" t="s">
        <v>337</v>
      </c>
      <c r="L17" s="235"/>
      <c r="M17" s="297"/>
      <c r="N17" s="294"/>
      <c r="O17" s="277"/>
      <c r="P17" s="92"/>
      <c r="Q17" s="92"/>
      <c r="R17" s="92"/>
      <c r="S17" s="92"/>
      <c r="T17" s="278"/>
      <c r="U17" s="92"/>
      <c r="V17" s="92"/>
      <c r="W17" s="92"/>
      <c r="X17" s="92"/>
      <c r="Y17" s="92"/>
      <c r="Z17" s="92"/>
      <c r="AA17" s="92"/>
      <c r="AB17" s="92"/>
      <c r="AC17" s="9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75"/>
    </row>
    <row r="18" spans="1:48">
      <c r="A18" s="100">
        <v>5</v>
      </c>
      <c r="B18" s="67" t="s">
        <v>393</v>
      </c>
      <c r="C18" s="30" t="s">
        <v>340</v>
      </c>
      <c r="D18" s="29">
        <v>1395690</v>
      </c>
      <c r="E18" s="29">
        <v>3000</v>
      </c>
      <c r="F18" s="231">
        <v>2.1494744534961202E-3</v>
      </c>
      <c r="G18" s="318">
        <v>13.2</v>
      </c>
      <c r="H18" s="28">
        <v>12.82</v>
      </c>
      <c r="I18" s="28">
        <v>38460</v>
      </c>
      <c r="J18" s="235">
        <v>3.1142812165427325E-3</v>
      </c>
      <c r="K18" s="116" t="s">
        <v>337</v>
      </c>
      <c r="L18" s="235"/>
      <c r="M18" s="228"/>
      <c r="N18" s="294"/>
      <c r="O18" s="277"/>
      <c r="P18" s="92"/>
      <c r="Q18" s="92"/>
      <c r="R18" s="92"/>
      <c r="S18" s="92"/>
      <c r="T18" s="278"/>
      <c r="U18" s="92"/>
      <c r="V18" s="92"/>
      <c r="W18" s="92"/>
      <c r="X18" s="92"/>
      <c r="Y18" s="92"/>
      <c r="Z18" s="92"/>
      <c r="AA18" s="92"/>
      <c r="AB18" s="92"/>
      <c r="AC18" s="9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75"/>
    </row>
    <row r="19" spans="1:48">
      <c r="A19" s="100">
        <v>6</v>
      </c>
      <c r="B19" s="67" t="s">
        <v>394</v>
      </c>
      <c r="C19" s="30" t="s">
        <v>341</v>
      </c>
      <c r="D19" s="29">
        <v>890633</v>
      </c>
      <c r="E19" s="29">
        <v>22240</v>
      </c>
      <c r="F19" s="231">
        <v>2.49710037692293E-2</v>
      </c>
      <c r="G19" s="31">
        <v>12.268547661870503</v>
      </c>
      <c r="H19" s="273">
        <v>0.3</v>
      </c>
      <c r="I19" s="28">
        <v>6672</v>
      </c>
      <c r="J19" s="235">
        <v>5.4026220168416829E-4</v>
      </c>
      <c r="K19" s="116" t="s">
        <v>337</v>
      </c>
      <c r="L19" s="235"/>
      <c r="M19" s="228"/>
      <c r="N19" s="294"/>
      <c r="O19" s="277"/>
      <c r="P19" s="92"/>
      <c r="Q19" s="92"/>
      <c r="R19" s="92"/>
      <c r="S19" s="92"/>
      <c r="T19" s="278"/>
      <c r="U19" s="92"/>
      <c r="V19" s="92"/>
      <c r="W19" s="92"/>
      <c r="X19" s="92"/>
      <c r="Y19" s="92"/>
      <c r="Z19" s="92"/>
      <c r="AA19" s="92"/>
      <c r="AB19" s="92"/>
      <c r="AC19" s="9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75"/>
    </row>
    <row r="20" spans="1:48">
      <c r="A20" s="100">
        <v>7</v>
      </c>
      <c r="B20" s="67" t="s">
        <v>395</v>
      </c>
      <c r="C20" s="30" t="s">
        <v>342</v>
      </c>
      <c r="D20" s="29">
        <v>31506541</v>
      </c>
      <c r="E20" s="29">
        <v>74929</v>
      </c>
      <c r="F20" s="231">
        <v>2.3782045766306114E-3</v>
      </c>
      <c r="G20" s="31">
        <v>107.45190139999198</v>
      </c>
      <c r="H20" s="28">
        <v>11.0641</v>
      </c>
      <c r="I20" s="28">
        <v>829021.94889999996</v>
      </c>
      <c r="J20" s="235">
        <v>6.7129679759774283E-2</v>
      </c>
      <c r="K20" s="116" t="s">
        <v>334</v>
      </c>
      <c r="L20" s="235"/>
      <c r="M20" s="228"/>
      <c r="N20" s="294"/>
      <c r="O20" s="277"/>
      <c r="P20" s="92"/>
      <c r="Q20" s="92"/>
      <c r="R20" s="92"/>
      <c r="S20" s="92"/>
      <c r="T20" s="278"/>
      <c r="U20" s="92"/>
      <c r="V20" s="92"/>
      <c r="W20" s="92"/>
      <c r="X20" s="92"/>
      <c r="Y20" s="92"/>
      <c r="Z20" s="92"/>
      <c r="AA20" s="92"/>
      <c r="AB20" s="92"/>
      <c r="AC20" s="9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75"/>
    </row>
    <row r="21" spans="1:48">
      <c r="A21" s="100">
        <v>8</v>
      </c>
      <c r="B21" s="67" t="s">
        <v>396</v>
      </c>
      <c r="C21" s="30" t="s">
        <v>343</v>
      </c>
      <c r="D21" s="29">
        <v>31586325</v>
      </c>
      <c r="E21" s="29">
        <v>284520</v>
      </c>
      <c r="F21" s="231">
        <v>9.0076955771207952E-3</v>
      </c>
      <c r="G21" s="31">
        <v>54.708620835090684</v>
      </c>
      <c r="H21" s="28">
        <v>4.33</v>
      </c>
      <c r="I21" s="28">
        <v>1231971.6000000001</v>
      </c>
      <c r="J21" s="235">
        <v>9.9758346676913592E-2</v>
      </c>
      <c r="K21" s="116" t="s">
        <v>337</v>
      </c>
      <c r="L21" s="235"/>
      <c r="M21" s="228"/>
      <c r="N21" s="294"/>
      <c r="O21" s="277"/>
      <c r="P21" s="92"/>
      <c r="Q21" s="92"/>
      <c r="R21" s="92"/>
      <c r="S21" s="92"/>
      <c r="T21" s="278"/>
      <c r="U21" s="92"/>
      <c r="V21" s="92"/>
      <c r="W21" s="92"/>
      <c r="X21" s="92"/>
      <c r="Y21" s="92"/>
      <c r="Z21" s="92"/>
      <c r="AA21" s="92"/>
      <c r="AB21" s="92"/>
      <c r="AC21" s="9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75"/>
    </row>
    <row r="22" spans="1:48">
      <c r="A22" s="100">
        <v>9</v>
      </c>
      <c r="B22" s="67" t="s">
        <v>397</v>
      </c>
      <c r="C22" s="30" t="s">
        <v>344</v>
      </c>
      <c r="D22" s="29">
        <v>226879</v>
      </c>
      <c r="E22" s="29">
        <v>22000</v>
      </c>
      <c r="F22" s="231">
        <v>9.6967987341270018E-2</v>
      </c>
      <c r="G22" s="31">
        <v>7.8239418181818179</v>
      </c>
      <c r="H22" s="28">
        <v>1.06</v>
      </c>
      <c r="I22" s="28">
        <v>23320</v>
      </c>
      <c r="J22" s="235">
        <v>1.8883265202750004E-3</v>
      </c>
      <c r="K22" s="116" t="s">
        <v>337</v>
      </c>
      <c r="L22" s="235"/>
      <c r="M22" s="228"/>
      <c r="N22" s="294"/>
      <c r="O22" s="277"/>
      <c r="P22" s="92"/>
      <c r="Q22" s="92"/>
      <c r="R22" s="92"/>
      <c r="S22" s="92"/>
      <c r="T22" s="278"/>
      <c r="U22" s="92"/>
      <c r="V22" s="92"/>
      <c r="W22" s="92"/>
      <c r="X22" s="92"/>
      <c r="Y22" s="92"/>
      <c r="Z22" s="92"/>
      <c r="AA22" s="92"/>
      <c r="AB22" s="92"/>
      <c r="AC22" s="9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75"/>
    </row>
    <row r="23" spans="1:48">
      <c r="A23" s="100">
        <v>10</v>
      </c>
      <c r="B23" s="67" t="s">
        <v>398</v>
      </c>
      <c r="C23" s="30" t="s">
        <v>345</v>
      </c>
      <c r="D23" s="29">
        <v>16926</v>
      </c>
      <c r="E23" s="29">
        <v>150</v>
      </c>
      <c r="F23" s="231">
        <v>8.8621056362991855E-3</v>
      </c>
      <c r="G23" s="31">
        <v>463.3843333333333</v>
      </c>
      <c r="H23" s="28">
        <v>289.04000000000002</v>
      </c>
      <c r="I23" s="28">
        <v>43356</v>
      </c>
      <c r="J23" s="235">
        <v>3.5107326163397478E-3</v>
      </c>
      <c r="K23" s="116" t="s">
        <v>337</v>
      </c>
      <c r="L23" s="235"/>
      <c r="M23" s="228"/>
      <c r="N23" s="294"/>
      <c r="O23" s="277"/>
      <c r="P23" s="92"/>
      <c r="Q23" s="92"/>
      <c r="R23" s="92"/>
      <c r="S23" s="92"/>
      <c r="T23" s="278"/>
      <c r="U23" s="92"/>
      <c r="V23" s="92"/>
      <c r="W23" s="92"/>
      <c r="X23" s="92"/>
      <c r="Y23" s="92"/>
      <c r="Z23" s="92"/>
      <c r="AA23" s="92"/>
      <c r="AB23" s="92"/>
      <c r="AC23" s="9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75"/>
    </row>
    <row r="24" spans="1:48">
      <c r="A24" s="100">
        <v>11</v>
      </c>
      <c r="B24" s="67" t="s">
        <v>399</v>
      </c>
      <c r="C24" s="30" t="s">
        <v>348</v>
      </c>
      <c r="D24" s="29">
        <v>23787671</v>
      </c>
      <c r="E24" s="29">
        <v>26071</v>
      </c>
      <c r="F24" s="231">
        <v>1.0959879174384075E-3</v>
      </c>
      <c r="G24" s="31">
        <v>0.65300000000000002</v>
      </c>
      <c r="H24" s="28">
        <v>0.4</v>
      </c>
      <c r="I24" s="28">
        <v>10428.400000000001</v>
      </c>
      <c r="J24" s="235">
        <v>8.4443500360359424E-4</v>
      </c>
      <c r="K24" s="116" t="s">
        <v>337</v>
      </c>
      <c r="L24" s="235"/>
      <c r="M24" s="228"/>
      <c r="N24" s="294"/>
      <c r="O24" s="277"/>
      <c r="P24" s="92"/>
      <c r="Q24" s="92"/>
      <c r="R24" s="92"/>
      <c r="S24" s="92"/>
      <c r="T24" s="278"/>
      <c r="U24" s="92"/>
      <c r="V24" s="92"/>
      <c r="W24" s="92"/>
      <c r="X24" s="92"/>
      <c r="Y24" s="92"/>
      <c r="Z24" s="92"/>
      <c r="AA24" s="92"/>
      <c r="AB24" s="92"/>
      <c r="AC24" s="9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75"/>
    </row>
    <row r="25" spans="1:48">
      <c r="A25" s="100">
        <v>12</v>
      </c>
      <c r="B25" s="67" t="s">
        <v>400</v>
      </c>
      <c r="C25" s="30" t="s">
        <v>349</v>
      </c>
      <c r="D25" s="29">
        <v>11104166</v>
      </c>
      <c r="E25" s="29">
        <v>320160</v>
      </c>
      <c r="F25" s="231">
        <v>2.8832421993691376E-2</v>
      </c>
      <c r="G25" s="31">
        <v>0.55960946216411878</v>
      </c>
      <c r="H25" s="28">
        <v>0.36</v>
      </c>
      <c r="I25" s="28">
        <v>115257.59999999999</v>
      </c>
      <c r="J25" s="235">
        <v>9.3329323646332719E-3</v>
      </c>
      <c r="K25" s="116" t="s">
        <v>337</v>
      </c>
      <c r="L25" s="235"/>
      <c r="M25" s="228"/>
      <c r="N25" s="294"/>
      <c r="O25" s="277"/>
      <c r="P25" s="92"/>
      <c r="Q25" s="92"/>
      <c r="R25" s="92"/>
      <c r="S25" s="92"/>
      <c r="T25" s="278"/>
      <c r="U25" s="92"/>
      <c r="V25" s="92"/>
      <c r="W25" s="92"/>
      <c r="X25" s="92"/>
      <c r="Y25" s="92"/>
      <c r="Z25" s="92"/>
      <c r="AA25" s="92"/>
      <c r="AB25" s="92"/>
      <c r="AC25" s="9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75"/>
    </row>
    <row r="26" spans="1:48">
      <c r="A26" s="100">
        <v>13</v>
      </c>
      <c r="B26" s="67" t="s">
        <v>401</v>
      </c>
      <c r="C26" s="30" t="s">
        <v>350</v>
      </c>
      <c r="D26" s="29">
        <v>441955312</v>
      </c>
      <c r="E26" s="29">
        <v>1153506</v>
      </c>
      <c r="F26" s="231">
        <v>2.6100059636798754E-3</v>
      </c>
      <c r="G26" s="31">
        <v>0.37560037197337087</v>
      </c>
      <c r="H26" s="28">
        <v>0.33289999999999997</v>
      </c>
      <c r="I26" s="28">
        <v>384002.14739999996</v>
      </c>
      <c r="J26" s="235">
        <v>3.1094401319810023E-2</v>
      </c>
      <c r="K26" s="116" t="s">
        <v>337</v>
      </c>
      <c r="L26" s="235"/>
      <c r="M26" s="228"/>
      <c r="N26" s="293"/>
      <c r="O26" s="277"/>
      <c r="P26" s="92"/>
      <c r="Q26" s="92"/>
      <c r="R26" s="92"/>
      <c r="S26" s="92"/>
      <c r="T26" s="278"/>
      <c r="U26" s="92"/>
      <c r="V26" s="92"/>
      <c r="W26" s="92"/>
      <c r="X26" s="92"/>
      <c r="Y26" s="92"/>
      <c r="Z26" s="92"/>
      <c r="AA26" s="92"/>
      <c r="AB26" s="92"/>
      <c r="AC26" s="9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75"/>
    </row>
    <row r="27" spans="1:48">
      <c r="A27" s="100">
        <v>14</v>
      </c>
      <c r="B27" s="67" t="s">
        <v>402</v>
      </c>
      <c r="C27" s="30" t="s">
        <v>351</v>
      </c>
      <c r="D27" s="29">
        <v>567159202</v>
      </c>
      <c r="E27" s="29">
        <v>61039</v>
      </c>
      <c r="F27" s="231">
        <v>1.0762233916818298E-4</v>
      </c>
      <c r="G27" s="31">
        <v>1.9737091186958735</v>
      </c>
      <c r="H27" s="28">
        <v>0.47199999999999998</v>
      </c>
      <c r="I27" s="28">
        <v>28810.407999999999</v>
      </c>
      <c r="J27" s="235">
        <v>2.3329098407522744E-3</v>
      </c>
      <c r="K27" s="116" t="s">
        <v>337</v>
      </c>
      <c r="L27" s="235"/>
      <c r="M27" s="228"/>
      <c r="N27" s="293"/>
      <c r="O27" s="295"/>
      <c r="P27" s="92"/>
      <c r="Q27" s="92"/>
      <c r="R27" s="92"/>
      <c r="S27" s="92"/>
      <c r="T27" s="278"/>
      <c r="U27" s="92"/>
      <c r="V27" s="92"/>
      <c r="W27" s="92"/>
      <c r="X27" s="92"/>
      <c r="Y27" s="92"/>
      <c r="Z27" s="92"/>
      <c r="AA27" s="92"/>
      <c r="AB27" s="92"/>
      <c r="AC27" s="9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75"/>
    </row>
    <row r="28" spans="1:48">
      <c r="A28" s="100">
        <v>15</v>
      </c>
      <c r="B28" s="67" t="s">
        <v>403</v>
      </c>
      <c r="C28" s="30" t="s">
        <v>352</v>
      </c>
      <c r="D28" s="29">
        <v>35655181</v>
      </c>
      <c r="E28" s="29">
        <v>710000</v>
      </c>
      <c r="F28" s="231">
        <v>1.9912954585758518E-2</v>
      </c>
      <c r="G28" s="31">
        <v>0.67</v>
      </c>
      <c r="H28" s="28">
        <v>0.1</v>
      </c>
      <c r="I28" s="28">
        <v>71000</v>
      </c>
      <c r="J28" s="235">
        <v>5.7491930934616227E-3</v>
      </c>
      <c r="K28" s="240" t="s">
        <v>337</v>
      </c>
      <c r="L28" s="235"/>
      <c r="M28" s="228"/>
      <c r="N28" s="293"/>
      <c r="O28" s="296"/>
      <c r="P28" s="82"/>
      <c r="Q28" s="92"/>
      <c r="R28" s="92"/>
      <c r="S28" s="92"/>
      <c r="T28" s="278"/>
      <c r="U28" s="92"/>
      <c r="V28" s="92"/>
      <c r="W28" s="92"/>
      <c r="X28" s="92"/>
      <c r="Y28" s="92"/>
      <c r="Z28" s="92"/>
      <c r="AA28" s="92"/>
      <c r="AB28" s="92"/>
      <c r="AC28" s="9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75"/>
    </row>
    <row r="29" spans="1:48">
      <c r="A29" s="100">
        <v>16</v>
      </c>
      <c r="B29" s="67" t="s">
        <v>353</v>
      </c>
      <c r="C29" s="30" t="s">
        <v>354</v>
      </c>
      <c r="D29" s="29">
        <v>108393599</v>
      </c>
      <c r="E29" s="29">
        <v>17500</v>
      </c>
      <c r="F29" s="231">
        <v>1.6144864790401507E-4</v>
      </c>
      <c r="G29" s="31">
        <v>6.0000000000000005E-2</v>
      </c>
      <c r="H29" s="28">
        <v>0.06</v>
      </c>
      <c r="I29" s="28">
        <v>1050</v>
      </c>
      <c r="J29" s="235">
        <v>8.5023278142742307E-5</v>
      </c>
      <c r="K29" s="240" t="s">
        <v>337</v>
      </c>
      <c r="L29" s="235"/>
      <c r="M29" s="228"/>
      <c r="N29" s="293"/>
      <c r="O29" s="295"/>
      <c r="P29" s="92"/>
      <c r="Q29" s="92"/>
      <c r="R29" s="92"/>
      <c r="S29" s="92"/>
      <c r="T29" s="278"/>
      <c r="U29" s="92"/>
      <c r="V29" s="92"/>
      <c r="W29" s="92"/>
      <c r="X29" s="92"/>
      <c r="Y29" s="92"/>
      <c r="Z29" s="92"/>
      <c r="AA29" s="92"/>
      <c r="AB29" s="92"/>
      <c r="AC29" s="9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75"/>
    </row>
    <row r="30" spans="1:48">
      <c r="A30" s="100">
        <v>17</v>
      </c>
      <c r="B30" s="67" t="s">
        <v>367</v>
      </c>
      <c r="C30" s="30" t="s">
        <v>368</v>
      </c>
      <c r="D30" s="29">
        <v>38486953</v>
      </c>
      <c r="E30" s="29">
        <v>3792</v>
      </c>
      <c r="F30" s="231">
        <v>9.8526895594982532E-5</v>
      </c>
      <c r="G30" s="31">
        <v>0.2</v>
      </c>
      <c r="H30" s="28">
        <v>0.27489999999999998</v>
      </c>
      <c r="I30" s="28">
        <v>1042.4207999999999</v>
      </c>
      <c r="J30" s="235">
        <v>8.4409555828742798E-5</v>
      </c>
      <c r="K30" s="240" t="s">
        <v>337</v>
      </c>
      <c r="L30" s="235"/>
      <c r="M30" s="228"/>
      <c r="N30" s="293"/>
      <c r="O30" s="295"/>
      <c r="P30" s="92"/>
      <c r="Q30" s="92"/>
      <c r="R30" s="92"/>
      <c r="S30" s="92"/>
      <c r="T30" s="278"/>
      <c r="U30" s="92"/>
      <c r="V30" s="92"/>
      <c r="W30" s="92"/>
      <c r="X30" s="92"/>
      <c r="Y30" s="92"/>
      <c r="Z30" s="92"/>
      <c r="AA30" s="92"/>
      <c r="AB30" s="92"/>
      <c r="AC30" s="9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75"/>
    </row>
    <row r="31" spans="1:48">
      <c r="A31" s="100">
        <v>18</v>
      </c>
      <c r="B31" s="67" t="s">
        <v>369</v>
      </c>
      <c r="C31" s="30" t="s">
        <v>370</v>
      </c>
      <c r="D31" s="29">
        <v>102354487</v>
      </c>
      <c r="E31" s="29">
        <v>4912</v>
      </c>
      <c r="F31" s="231">
        <v>4.7990079809593497E-5</v>
      </c>
      <c r="G31" s="31">
        <v>0.315</v>
      </c>
      <c r="H31" s="28">
        <v>0.38579999999999998</v>
      </c>
      <c r="I31" s="28">
        <v>1895.0495999999998</v>
      </c>
      <c r="J31" s="235">
        <v>1.5345078974770719E-4</v>
      </c>
      <c r="K31" s="240" t="s">
        <v>337</v>
      </c>
      <c r="L31" s="235"/>
      <c r="M31" s="228"/>
      <c r="O31" s="101"/>
      <c r="P31" s="92"/>
      <c r="Q31" s="92"/>
      <c r="R31" s="92"/>
      <c r="S31" s="92"/>
      <c r="T31" s="278"/>
      <c r="U31" s="92"/>
      <c r="V31" s="92"/>
      <c r="W31" s="92"/>
      <c r="X31" s="92"/>
      <c r="Y31" s="92"/>
      <c r="Z31" s="92"/>
      <c r="AA31" s="92"/>
      <c r="AB31" s="92"/>
      <c r="AC31" s="9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75"/>
    </row>
    <row r="32" spans="1:48">
      <c r="A32" s="100">
        <v>19</v>
      </c>
      <c r="B32" s="67" t="s">
        <v>371</v>
      </c>
      <c r="C32" s="30" t="s">
        <v>372</v>
      </c>
      <c r="D32" s="29">
        <v>379959879</v>
      </c>
      <c r="E32" s="29">
        <v>4460</v>
      </c>
      <c r="F32" s="231">
        <v>1.1738081430434397E-5</v>
      </c>
      <c r="G32" s="31">
        <v>3.0999999999999996E-2</v>
      </c>
      <c r="H32" s="28">
        <v>0.04</v>
      </c>
      <c r="I32" s="28">
        <v>178.4</v>
      </c>
      <c r="J32" s="235">
        <v>1.4445859829204978E-5</v>
      </c>
      <c r="K32" s="116" t="s">
        <v>337</v>
      </c>
      <c r="L32" s="235"/>
      <c r="M32" s="228"/>
      <c r="O32" s="101"/>
      <c r="P32" s="92"/>
      <c r="Q32" s="92"/>
      <c r="R32" s="92"/>
      <c r="S32" s="92"/>
      <c r="T32" s="278"/>
      <c r="U32" s="92"/>
      <c r="V32" s="92"/>
      <c r="W32" s="92"/>
      <c r="X32" s="92"/>
      <c r="Y32" s="92"/>
      <c r="Z32" s="92"/>
      <c r="AA32" s="92"/>
      <c r="AB32" s="92"/>
      <c r="AC32" s="9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75"/>
    </row>
    <row r="33" spans="1:48">
      <c r="A33" s="100">
        <v>20</v>
      </c>
      <c r="B33" s="67" t="s">
        <v>373</v>
      </c>
      <c r="C33" s="30" t="s">
        <v>374</v>
      </c>
      <c r="D33" s="29">
        <v>491383755</v>
      </c>
      <c r="E33" s="29">
        <v>40398</v>
      </c>
      <c r="F33" s="231">
        <v>8.2212730048432316E-5</v>
      </c>
      <c r="G33" s="31">
        <v>1.62</v>
      </c>
      <c r="H33" s="28">
        <v>1.0488</v>
      </c>
      <c r="I33" s="28">
        <v>42369.422399999996</v>
      </c>
      <c r="J33" s="235">
        <v>3.4308449385357484E-3</v>
      </c>
      <c r="K33" s="116" t="s">
        <v>334</v>
      </c>
      <c r="L33" s="235"/>
      <c r="M33" s="228"/>
      <c r="O33" s="101"/>
      <c r="P33" s="92"/>
      <c r="Q33" s="92"/>
      <c r="R33" s="92"/>
      <c r="S33" s="92"/>
      <c r="T33" s="278"/>
      <c r="U33" s="92"/>
      <c r="V33" s="92"/>
      <c r="W33" s="92"/>
      <c r="X33" s="92"/>
      <c r="Y33" s="92"/>
      <c r="Z33" s="92"/>
      <c r="AA33" s="92"/>
      <c r="AB33" s="92"/>
      <c r="AC33" s="9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75"/>
    </row>
    <row r="34" spans="1:48">
      <c r="A34" s="210" t="s">
        <v>103</v>
      </c>
      <c r="B34" s="211"/>
      <c r="C34" s="211"/>
      <c r="D34" s="211"/>
      <c r="E34" s="211"/>
      <c r="F34" s="211"/>
      <c r="G34" s="213">
        <v>42184162.010793552</v>
      </c>
      <c r="H34" s="211"/>
      <c r="I34" s="213">
        <v>5141984.5906999996</v>
      </c>
      <c r="J34" s="211"/>
      <c r="K34" s="211"/>
      <c r="L34" s="211"/>
      <c r="M34" s="213">
        <v>0</v>
      </c>
      <c r="N34" s="211"/>
      <c r="O34" s="21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75"/>
    </row>
    <row r="35" spans="1:48">
      <c r="A35" s="435" t="s">
        <v>104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7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75"/>
    </row>
    <row r="36" spans="1:48">
      <c r="A36" s="100">
        <v>1</v>
      </c>
      <c r="B36" s="67" t="s">
        <v>404</v>
      </c>
      <c r="C36" s="30" t="s">
        <v>346</v>
      </c>
      <c r="D36" s="30">
        <v>3610331</v>
      </c>
      <c r="E36" s="29">
        <v>11041</v>
      </c>
      <c r="F36" s="231">
        <v>3.058168350768946E-3</v>
      </c>
      <c r="G36" s="31">
        <v>1.9857802735259487</v>
      </c>
      <c r="H36" s="28">
        <v>0.56999999999999995</v>
      </c>
      <c r="I36" s="28">
        <v>6293.37</v>
      </c>
      <c r="J36" s="235">
        <v>5.0960280758589535E-4</v>
      </c>
      <c r="K36" s="116" t="s">
        <v>337</v>
      </c>
      <c r="O36" s="101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75"/>
    </row>
    <row r="37" spans="1:48">
      <c r="A37" s="100">
        <v>2</v>
      </c>
      <c r="B37" s="67" t="s">
        <v>405</v>
      </c>
      <c r="C37" s="30" t="s">
        <v>347</v>
      </c>
      <c r="D37" s="30">
        <v>4926930</v>
      </c>
      <c r="E37" s="29">
        <v>150772</v>
      </c>
      <c r="F37" s="231">
        <v>3.0601611957141669E-2</v>
      </c>
      <c r="G37" s="31">
        <v>4.1536757488127769</v>
      </c>
      <c r="H37" s="28">
        <v>0.85</v>
      </c>
      <c r="I37" s="28">
        <v>128156.2</v>
      </c>
      <c r="J37" s="235">
        <v>1.0377390703158964E-2</v>
      </c>
      <c r="K37" s="116" t="s">
        <v>337</v>
      </c>
      <c r="O37" s="101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75"/>
    </row>
    <row r="38" spans="1:48">
      <c r="A38" s="210" t="s">
        <v>105</v>
      </c>
      <c r="B38" s="211"/>
      <c r="C38" s="211"/>
      <c r="D38" s="211"/>
      <c r="E38" s="211"/>
      <c r="F38" s="211"/>
      <c r="G38" s="213">
        <v>648183</v>
      </c>
      <c r="H38" s="211"/>
      <c r="I38" s="213">
        <v>134449.565</v>
      </c>
      <c r="J38" s="211"/>
      <c r="K38" s="211"/>
      <c r="L38" s="211"/>
      <c r="M38" s="213">
        <v>0</v>
      </c>
      <c r="N38" s="211"/>
      <c r="O38" s="21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75"/>
    </row>
    <row r="39" spans="1:48">
      <c r="A39" s="435" t="s">
        <v>106</v>
      </c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7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75"/>
    </row>
    <row r="40" spans="1:48">
      <c r="A40" s="435" t="s">
        <v>107</v>
      </c>
      <c r="B40" s="436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6"/>
      <c r="O40" s="437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75"/>
    </row>
    <row r="41" spans="1:48">
      <c r="A41" s="100"/>
      <c r="O41" s="101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75"/>
    </row>
    <row r="42" spans="1:48">
      <c r="A42" s="100"/>
      <c r="O42" s="101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75"/>
    </row>
    <row r="43" spans="1:48">
      <c r="A43" s="438" t="s">
        <v>78</v>
      </c>
      <c r="B43" s="439"/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54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75"/>
    </row>
    <row r="44" spans="1:48">
      <c r="A44" s="435" t="s">
        <v>108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7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75"/>
    </row>
    <row r="45" spans="1:48">
      <c r="A45" s="100"/>
      <c r="O45" s="101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75"/>
    </row>
    <row r="46" spans="1:48">
      <c r="A46" s="100"/>
      <c r="O46" s="101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75"/>
    </row>
    <row r="47" spans="1:48">
      <c r="A47" s="435" t="s">
        <v>109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7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75"/>
    </row>
    <row r="48" spans="1:48">
      <c r="A48" s="435" t="s">
        <v>110</v>
      </c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7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75"/>
    </row>
    <row r="49" spans="1:52" ht="13.5" thickBot="1">
      <c r="A49" s="438" t="s">
        <v>111</v>
      </c>
      <c r="B49" s="440"/>
      <c r="G49" s="214">
        <v>42832345.010793552</v>
      </c>
      <c r="I49" s="214">
        <v>5276434.1557</v>
      </c>
      <c r="M49" s="214">
        <v>0</v>
      </c>
      <c r="O49" s="101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3"/>
      <c r="AE49" s="93"/>
      <c r="AF49" s="93"/>
      <c r="AG49" s="93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75"/>
    </row>
    <row r="50" spans="1:52" ht="63">
      <c r="A50" s="146" t="s">
        <v>92</v>
      </c>
      <c r="B50" s="147" t="s">
        <v>82</v>
      </c>
      <c r="C50" s="147" t="s">
        <v>23</v>
      </c>
      <c r="D50" s="147" t="s">
        <v>46</v>
      </c>
      <c r="E50" s="147" t="s">
        <v>93</v>
      </c>
      <c r="F50" s="148" t="s">
        <v>94</v>
      </c>
      <c r="G50" s="147" t="s">
        <v>47</v>
      </c>
      <c r="H50" s="147" t="s">
        <v>95</v>
      </c>
      <c r="I50" s="149" t="s">
        <v>96</v>
      </c>
      <c r="J50" s="147" t="s">
        <v>48</v>
      </c>
      <c r="K50" s="150" t="s">
        <v>97</v>
      </c>
      <c r="L50" s="147" t="s">
        <v>148</v>
      </c>
      <c r="M50" s="149" t="s">
        <v>98</v>
      </c>
      <c r="N50" s="147" t="s">
        <v>99</v>
      </c>
      <c r="O50" s="151" t="s">
        <v>100</v>
      </c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75"/>
    </row>
    <row r="51" spans="1:52" ht="15">
      <c r="A51" s="98">
        <v>1</v>
      </c>
      <c r="B51" s="95">
        <v>2</v>
      </c>
      <c r="C51" s="94">
        <v>3</v>
      </c>
      <c r="D51" s="94">
        <v>4</v>
      </c>
      <c r="E51" s="94">
        <v>5</v>
      </c>
      <c r="F51" s="94" t="s">
        <v>277</v>
      </c>
      <c r="G51" s="94">
        <v>7</v>
      </c>
      <c r="H51" s="94">
        <v>8</v>
      </c>
      <c r="I51" s="94" t="s">
        <v>278</v>
      </c>
      <c r="J51" s="94">
        <v>10</v>
      </c>
      <c r="K51" s="96">
        <v>11</v>
      </c>
      <c r="L51" s="94">
        <v>12</v>
      </c>
      <c r="M51" s="94">
        <v>13</v>
      </c>
      <c r="N51" s="94">
        <v>14</v>
      </c>
      <c r="O51" s="99">
        <v>15</v>
      </c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76"/>
      <c r="AW51" s="32"/>
      <c r="AX51" s="32"/>
      <c r="AY51" s="32"/>
      <c r="AZ51" s="32"/>
    </row>
    <row r="52" spans="1:52" s="170" customFormat="1" ht="12.75" customHeight="1">
      <c r="A52" s="450" t="s">
        <v>112</v>
      </c>
      <c r="B52" s="451"/>
      <c r="C52" s="451"/>
      <c r="D52" s="451"/>
      <c r="E52" s="451"/>
      <c r="F52" s="451"/>
      <c r="G52" s="451"/>
      <c r="H52" s="451"/>
      <c r="I52" s="451"/>
      <c r="J52" s="451"/>
      <c r="K52" s="451"/>
      <c r="L52" s="452"/>
      <c r="M52" s="452"/>
      <c r="N52" s="452"/>
      <c r="O52" s="453"/>
    </row>
    <row r="53" spans="1:52">
      <c r="A53" s="435" t="s">
        <v>113</v>
      </c>
      <c r="B53" s="436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6"/>
      <c r="O53" s="437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84"/>
      <c r="AE53" s="84"/>
      <c r="AF53" s="84"/>
      <c r="AG53" s="84"/>
      <c r="AH53" s="84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75"/>
    </row>
    <row r="54" spans="1:52">
      <c r="A54" s="64">
        <v>1</v>
      </c>
      <c r="B54" s="64" t="s">
        <v>361</v>
      </c>
      <c r="C54" s="398" t="s">
        <v>362</v>
      </c>
      <c r="D54" s="292">
        <v>32185097</v>
      </c>
      <c r="E54" s="292">
        <v>16953</v>
      </c>
      <c r="F54" s="399">
        <v>5.2673446968328234E-4</v>
      </c>
      <c r="G54" s="400">
        <v>0.49500000000000005</v>
      </c>
      <c r="H54" s="400">
        <v>0.19500000000000001</v>
      </c>
      <c r="I54" s="273">
        <v>3305.835</v>
      </c>
      <c r="J54" s="235">
        <v>2.6768850352286905E-4</v>
      </c>
      <c r="K54" s="64" t="s">
        <v>334</v>
      </c>
      <c r="L54" s="64"/>
      <c r="M54" s="64"/>
      <c r="N54" s="64"/>
      <c r="O54" s="64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84"/>
      <c r="AE54" s="84"/>
      <c r="AF54" s="84"/>
      <c r="AG54" s="84"/>
      <c r="AH54" s="84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75"/>
    </row>
    <row r="55" spans="1:52">
      <c r="A55" s="64">
        <v>2</v>
      </c>
      <c r="B55" s="64" t="s">
        <v>363</v>
      </c>
      <c r="C55" s="64" t="s">
        <v>364</v>
      </c>
      <c r="D55" s="29">
        <v>23795791</v>
      </c>
      <c r="E55" s="29">
        <v>2355</v>
      </c>
      <c r="F55" s="231">
        <v>9.8967082035642347E-5</v>
      </c>
      <c r="G55" s="227">
        <v>0.58799999999999997</v>
      </c>
      <c r="H55" s="227">
        <v>0.38800000000000001</v>
      </c>
      <c r="I55" s="28">
        <v>913.74</v>
      </c>
      <c r="J55" s="235">
        <v>7.3989685876332725E-5</v>
      </c>
      <c r="K55" s="64" t="s">
        <v>334</v>
      </c>
      <c r="L55" s="64"/>
      <c r="M55" s="64"/>
      <c r="N55" s="64"/>
      <c r="O55" s="64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84"/>
      <c r="AE55" s="84"/>
      <c r="AF55" s="84"/>
      <c r="AG55" s="84"/>
      <c r="AH55" s="84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75"/>
    </row>
    <row r="56" spans="1:52">
      <c r="A56" s="64">
        <v>3</v>
      </c>
      <c r="B56" s="64" t="s">
        <v>365</v>
      </c>
      <c r="C56" s="64" t="s">
        <v>366</v>
      </c>
      <c r="D56" s="29">
        <v>26092803</v>
      </c>
      <c r="E56" s="29">
        <v>21455</v>
      </c>
      <c r="F56" s="231">
        <v>8.222573864525019E-4</v>
      </c>
      <c r="G56" s="227">
        <v>0.87570000000000014</v>
      </c>
      <c r="H56" s="227">
        <v>0.57569999999999999</v>
      </c>
      <c r="I56" s="28">
        <v>12351.6435</v>
      </c>
      <c r="J56" s="235">
        <v>1.0001687817338049E-3</v>
      </c>
      <c r="K56" s="64" t="s">
        <v>334</v>
      </c>
      <c r="L56" s="64"/>
      <c r="M56" s="64"/>
      <c r="N56" s="64"/>
      <c r="O56" s="64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84"/>
      <c r="AE56" s="84"/>
      <c r="AF56" s="84"/>
      <c r="AG56" s="84"/>
      <c r="AH56" s="84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75"/>
    </row>
    <row r="57" spans="1:52">
      <c r="A57" s="210" t="s">
        <v>114</v>
      </c>
      <c r="B57" s="211"/>
      <c r="C57" s="211"/>
      <c r="D57" s="211"/>
      <c r="E57" s="211"/>
      <c r="F57" s="211"/>
      <c r="G57" s="213">
        <v>28564.618500000004</v>
      </c>
      <c r="H57" s="211"/>
      <c r="I57" s="213">
        <v>16571.218499999999</v>
      </c>
      <c r="J57" s="211"/>
      <c r="K57" s="211"/>
      <c r="L57" s="211"/>
      <c r="M57" s="213">
        <v>0</v>
      </c>
      <c r="N57" s="211"/>
      <c r="O57" s="21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75"/>
    </row>
    <row r="58" spans="1:52">
      <c r="A58" s="435" t="s">
        <v>115</v>
      </c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7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75"/>
    </row>
    <row r="59" spans="1:52">
      <c r="A59" s="100"/>
      <c r="O59" s="101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75"/>
    </row>
    <row r="60" spans="1:52">
      <c r="A60" s="100"/>
      <c r="O60" s="10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75"/>
    </row>
    <row r="61" spans="1:52">
      <c r="A61" s="435" t="s">
        <v>116</v>
      </c>
      <c r="B61" s="436"/>
      <c r="C61" s="436"/>
      <c r="D61" s="436"/>
      <c r="E61" s="436"/>
      <c r="F61" s="436"/>
      <c r="G61" s="436"/>
      <c r="H61" s="436"/>
      <c r="I61" s="436"/>
      <c r="J61" s="436"/>
      <c r="K61" s="436"/>
      <c r="L61" s="436"/>
      <c r="M61" s="436"/>
      <c r="N61" s="436"/>
      <c r="O61" s="437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75"/>
    </row>
    <row r="62" spans="1:52">
      <c r="A62" s="435" t="s">
        <v>117</v>
      </c>
      <c r="B62" s="436"/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7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75"/>
    </row>
    <row r="63" spans="1:52">
      <c r="A63" s="435" t="s">
        <v>118</v>
      </c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437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75"/>
    </row>
    <row r="64" spans="1:52">
      <c r="A64" s="100"/>
      <c r="O64" s="10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75"/>
    </row>
    <row r="65" spans="1:52">
      <c r="A65" s="100"/>
      <c r="O65" s="10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75"/>
    </row>
    <row r="66" spans="1:52">
      <c r="A66" s="435" t="s">
        <v>119</v>
      </c>
      <c r="B66" s="436"/>
      <c r="C66" s="436"/>
      <c r="D66" s="436"/>
      <c r="E66" s="436"/>
      <c r="F66" s="436"/>
      <c r="G66" s="436"/>
      <c r="H66" s="436"/>
      <c r="I66" s="436"/>
      <c r="J66" s="436"/>
      <c r="K66" s="436"/>
      <c r="L66" s="436"/>
      <c r="M66" s="436"/>
      <c r="N66" s="436"/>
      <c r="O66" s="437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75"/>
    </row>
    <row r="67" spans="1:52" s="74" customFormat="1">
      <c r="A67" s="462" t="s">
        <v>120</v>
      </c>
      <c r="B67" s="463"/>
      <c r="C67" s="463"/>
      <c r="D67" s="463"/>
      <c r="E67" s="463"/>
      <c r="F67" s="463"/>
      <c r="G67" s="463"/>
      <c r="H67" s="463"/>
      <c r="I67" s="463"/>
      <c r="J67" s="463"/>
      <c r="K67" s="463"/>
      <c r="L67" s="463"/>
      <c r="M67" s="463"/>
      <c r="N67" s="463"/>
      <c r="O67" s="464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82"/>
      <c r="AE67" s="82"/>
      <c r="AF67" s="82"/>
      <c r="AG67" s="82"/>
      <c r="AH67" s="82"/>
      <c r="AI67" s="82"/>
      <c r="AJ67" s="82"/>
      <c r="AK67" s="82"/>
      <c r="AL67" s="82"/>
      <c r="AM67" s="93"/>
      <c r="AN67" s="93"/>
      <c r="AO67" s="93"/>
      <c r="AP67" s="93"/>
      <c r="AQ67" s="93"/>
      <c r="AR67" s="93"/>
      <c r="AS67" s="93"/>
      <c r="AT67" s="93"/>
      <c r="AU67" s="93"/>
      <c r="AV67" s="91"/>
    </row>
    <row r="68" spans="1:52" s="32" customFormat="1">
      <c r="A68" s="103"/>
      <c r="O68" s="104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82"/>
      <c r="AE68" s="82"/>
      <c r="AF68" s="82"/>
      <c r="AG68" s="82"/>
      <c r="AH68" s="82"/>
      <c r="AI68" s="82"/>
      <c r="AJ68" s="82"/>
      <c r="AK68" s="82"/>
      <c r="AL68" s="82"/>
      <c r="AM68" s="84"/>
      <c r="AN68" s="84"/>
      <c r="AO68" s="84"/>
      <c r="AP68" s="84"/>
      <c r="AQ68" s="84"/>
      <c r="AR68" s="84"/>
      <c r="AS68" s="84"/>
      <c r="AT68" s="84"/>
      <c r="AU68" s="84"/>
      <c r="AV68" s="76"/>
    </row>
    <row r="69" spans="1:52" s="32" customFormat="1">
      <c r="A69" s="103"/>
      <c r="O69" s="104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75"/>
      <c r="AW69" s="30"/>
      <c r="AX69" s="30"/>
      <c r="AY69" s="30"/>
      <c r="AZ69" s="30"/>
    </row>
    <row r="70" spans="1:52" s="32" customFormat="1">
      <c r="A70" s="435" t="s">
        <v>279</v>
      </c>
      <c r="B70" s="436"/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7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82"/>
      <c r="AE70" s="82"/>
      <c r="AF70" s="82"/>
      <c r="AG70" s="82"/>
      <c r="AH70" s="82"/>
      <c r="AI70" s="82"/>
      <c r="AJ70" s="82"/>
      <c r="AK70" s="82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76"/>
    </row>
    <row r="71" spans="1:52" s="32" customFormat="1">
      <c r="A71" s="435" t="s">
        <v>121</v>
      </c>
      <c r="B71" s="436"/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6"/>
      <c r="N71" s="436"/>
      <c r="O71" s="437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82"/>
      <c r="AE71" s="82"/>
      <c r="AF71" s="82"/>
      <c r="AG71" s="82"/>
      <c r="AH71" s="82"/>
      <c r="AI71" s="82"/>
      <c r="AJ71" s="82"/>
      <c r="AK71" s="82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76"/>
    </row>
    <row r="72" spans="1:52" s="32" customFormat="1" ht="13.5" customHeight="1" thickBot="1">
      <c r="A72" s="447" t="s">
        <v>122</v>
      </c>
      <c r="B72" s="448"/>
      <c r="C72" s="448"/>
      <c r="D72" s="448"/>
      <c r="E72" s="448"/>
      <c r="F72" s="448"/>
      <c r="G72" s="449"/>
      <c r="H72" s="97"/>
      <c r="I72" s="97"/>
      <c r="J72" s="97"/>
      <c r="K72" s="97"/>
      <c r="L72" s="97"/>
      <c r="M72" s="97"/>
      <c r="N72" s="97"/>
      <c r="O72" s="144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82"/>
      <c r="AE72" s="82"/>
      <c r="AF72" s="82"/>
      <c r="AG72" s="82"/>
      <c r="AH72" s="82"/>
      <c r="AI72" s="82"/>
      <c r="AJ72" s="82"/>
      <c r="AK72" s="82"/>
      <c r="AL72" s="82"/>
      <c r="AM72" s="84"/>
      <c r="AN72" s="84"/>
      <c r="AO72" s="84"/>
      <c r="AP72" s="84"/>
      <c r="AQ72" s="84"/>
      <c r="AR72" s="84"/>
      <c r="AS72" s="84"/>
      <c r="AT72" s="84"/>
      <c r="AU72" s="84"/>
      <c r="AV72" s="76"/>
    </row>
    <row r="73" spans="1:52" s="32" customFormat="1" ht="63">
      <c r="A73" s="146" t="s">
        <v>92</v>
      </c>
      <c r="B73" s="147" t="s">
        <v>82</v>
      </c>
      <c r="C73" s="147" t="s">
        <v>23</v>
      </c>
      <c r="D73" s="147" t="s">
        <v>46</v>
      </c>
      <c r="E73" s="147" t="s">
        <v>93</v>
      </c>
      <c r="F73" s="148" t="s">
        <v>94</v>
      </c>
      <c r="G73" s="147" t="s">
        <v>47</v>
      </c>
      <c r="H73" s="147" t="s">
        <v>95</v>
      </c>
      <c r="I73" s="149" t="s">
        <v>96</v>
      </c>
      <c r="J73" s="147" t="s">
        <v>48</v>
      </c>
      <c r="K73" s="150" t="s">
        <v>97</v>
      </c>
      <c r="L73" s="147" t="s">
        <v>148</v>
      </c>
      <c r="M73" s="149" t="s">
        <v>98</v>
      </c>
      <c r="N73" s="147" t="s">
        <v>99</v>
      </c>
      <c r="O73" s="151" t="s">
        <v>100</v>
      </c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82"/>
      <c r="AE73" s="82"/>
      <c r="AF73" s="82"/>
      <c r="AG73" s="82"/>
      <c r="AH73" s="82"/>
      <c r="AI73" s="82"/>
      <c r="AJ73" s="82"/>
      <c r="AK73" s="82"/>
      <c r="AL73" s="82"/>
      <c r="AM73" s="84"/>
      <c r="AN73" s="84"/>
      <c r="AO73" s="84"/>
      <c r="AP73" s="84"/>
      <c r="AQ73" s="84"/>
      <c r="AR73" s="84"/>
      <c r="AS73" s="84"/>
      <c r="AT73" s="84"/>
      <c r="AU73" s="84"/>
      <c r="AV73" s="76"/>
    </row>
    <row r="74" spans="1:52" s="32" customFormat="1" ht="15">
      <c r="A74" s="98">
        <v>1</v>
      </c>
      <c r="B74" s="95">
        <v>2</v>
      </c>
      <c r="C74" s="94">
        <v>3</v>
      </c>
      <c r="D74" s="94">
        <v>4</v>
      </c>
      <c r="E74" s="94">
        <v>5</v>
      </c>
      <c r="F74" s="94" t="s">
        <v>277</v>
      </c>
      <c r="G74" s="94">
        <v>7</v>
      </c>
      <c r="H74" s="94">
        <v>8</v>
      </c>
      <c r="I74" s="94" t="s">
        <v>278</v>
      </c>
      <c r="J74" s="94">
        <v>10</v>
      </c>
      <c r="K74" s="96">
        <v>11</v>
      </c>
      <c r="L74" s="94">
        <v>12</v>
      </c>
      <c r="M74" s="94">
        <v>13</v>
      </c>
      <c r="N74" s="94">
        <v>14</v>
      </c>
      <c r="O74" s="99">
        <v>15</v>
      </c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82"/>
      <c r="AE74" s="82"/>
      <c r="AF74" s="82"/>
      <c r="AG74" s="82"/>
      <c r="AH74" s="82"/>
      <c r="AI74" s="82"/>
      <c r="AJ74" s="82"/>
      <c r="AK74" s="82"/>
      <c r="AL74" s="82"/>
      <c r="AM74" s="84"/>
      <c r="AN74" s="84"/>
      <c r="AO74" s="84"/>
      <c r="AP74" s="84"/>
      <c r="AQ74" s="84"/>
      <c r="AR74" s="84"/>
      <c r="AS74" s="84"/>
      <c r="AT74" s="84"/>
      <c r="AU74" s="84"/>
      <c r="AV74" s="76"/>
    </row>
    <row r="75" spans="1:52" s="32" customFormat="1">
      <c r="A75" s="444" t="s">
        <v>175</v>
      </c>
      <c r="B75" s="445"/>
      <c r="C75" s="445"/>
      <c r="D75" s="445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6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82"/>
      <c r="AE75" s="82"/>
      <c r="AF75" s="82"/>
      <c r="AG75" s="82"/>
      <c r="AH75" s="82"/>
      <c r="AI75" s="82"/>
      <c r="AJ75" s="82"/>
      <c r="AK75" s="82"/>
      <c r="AL75" s="82"/>
      <c r="AM75" s="84"/>
      <c r="AN75" s="84"/>
      <c r="AO75" s="84"/>
      <c r="AP75" s="84"/>
      <c r="AQ75" s="84"/>
      <c r="AR75" s="84"/>
      <c r="AS75" s="84"/>
      <c r="AT75" s="84"/>
      <c r="AU75" s="84"/>
      <c r="AV75" s="76"/>
    </row>
    <row r="76" spans="1:52" s="32" customFormat="1">
      <c r="A76" s="435" t="s">
        <v>283</v>
      </c>
      <c r="B76" s="436"/>
      <c r="C76" s="436"/>
      <c r="D76" s="436"/>
      <c r="E76" s="436"/>
      <c r="F76" s="436"/>
      <c r="G76" s="436"/>
      <c r="H76" s="436"/>
      <c r="I76" s="436"/>
      <c r="J76" s="436"/>
      <c r="K76" s="436"/>
      <c r="L76" s="436"/>
      <c r="M76" s="436"/>
      <c r="N76" s="436"/>
      <c r="O76" s="437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82"/>
      <c r="AE76" s="82"/>
      <c r="AF76" s="82"/>
      <c r="AG76" s="82"/>
      <c r="AH76" s="82"/>
      <c r="AI76" s="82"/>
      <c r="AJ76" s="82"/>
      <c r="AK76" s="82"/>
      <c r="AL76" s="82"/>
      <c r="AM76" s="84"/>
      <c r="AN76" s="84"/>
      <c r="AO76" s="84"/>
      <c r="AP76" s="84"/>
      <c r="AQ76" s="84"/>
      <c r="AR76" s="84"/>
      <c r="AS76" s="84"/>
      <c r="AT76" s="84"/>
      <c r="AU76" s="84"/>
      <c r="AV76" s="76"/>
    </row>
    <row r="77" spans="1:52" s="32" customFormat="1">
      <c r="A77" s="100"/>
      <c r="B77" s="67"/>
      <c r="C77" s="30"/>
      <c r="D77" s="30"/>
      <c r="E77" s="30"/>
      <c r="F77" s="31"/>
      <c r="G77" s="30"/>
      <c r="H77" s="30"/>
      <c r="I77" s="28"/>
      <c r="J77" s="30"/>
      <c r="K77" s="116"/>
      <c r="L77" s="30"/>
      <c r="M77" s="28"/>
      <c r="N77" s="30"/>
      <c r="O77" s="101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82"/>
      <c r="AE77" s="82"/>
      <c r="AF77" s="82"/>
      <c r="AG77" s="82"/>
      <c r="AH77" s="82"/>
      <c r="AI77" s="82"/>
      <c r="AJ77" s="82"/>
      <c r="AK77" s="82"/>
      <c r="AL77" s="82"/>
      <c r="AM77" s="84"/>
      <c r="AN77" s="84"/>
      <c r="AO77" s="84"/>
      <c r="AP77" s="84"/>
      <c r="AQ77" s="84"/>
      <c r="AR77" s="84"/>
      <c r="AS77" s="84"/>
      <c r="AT77" s="84"/>
      <c r="AU77" s="84"/>
      <c r="AV77" s="76"/>
    </row>
    <row r="78" spans="1:52" s="32" customFormat="1">
      <c r="A78" s="100"/>
      <c r="B78" s="67"/>
      <c r="C78" s="30"/>
      <c r="D78" s="30"/>
      <c r="E78" s="30"/>
      <c r="F78" s="31"/>
      <c r="G78" s="30"/>
      <c r="H78" s="30"/>
      <c r="I78" s="28"/>
      <c r="J78" s="30"/>
      <c r="K78" s="116"/>
      <c r="L78" s="30"/>
      <c r="M78" s="28"/>
      <c r="N78" s="30"/>
      <c r="O78" s="101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82"/>
      <c r="AE78" s="82"/>
      <c r="AF78" s="82"/>
      <c r="AG78" s="82"/>
      <c r="AH78" s="82"/>
      <c r="AI78" s="82"/>
      <c r="AJ78" s="82"/>
      <c r="AK78" s="82"/>
      <c r="AL78" s="82"/>
      <c r="AM78" s="84"/>
      <c r="AN78" s="84"/>
      <c r="AO78" s="84"/>
      <c r="AP78" s="84"/>
      <c r="AQ78" s="84"/>
      <c r="AR78" s="84"/>
      <c r="AS78" s="84"/>
      <c r="AT78" s="84"/>
      <c r="AU78" s="84"/>
      <c r="AV78" s="76"/>
    </row>
    <row r="79" spans="1:52" s="32" customFormat="1">
      <c r="A79" s="435" t="s">
        <v>284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7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82"/>
      <c r="AE79" s="82"/>
      <c r="AF79" s="82"/>
      <c r="AG79" s="82"/>
      <c r="AH79" s="82"/>
      <c r="AI79" s="82"/>
      <c r="AJ79" s="82"/>
      <c r="AK79" s="82"/>
      <c r="AL79" s="82"/>
      <c r="AM79" s="84"/>
      <c r="AN79" s="84"/>
      <c r="AO79" s="84"/>
      <c r="AP79" s="84"/>
      <c r="AQ79" s="84"/>
      <c r="AR79" s="84"/>
      <c r="AS79" s="84"/>
      <c r="AT79" s="84"/>
      <c r="AU79" s="84"/>
      <c r="AV79" s="76"/>
    </row>
    <row r="80" spans="1:52" s="32" customFormat="1">
      <c r="A80" s="435" t="s">
        <v>285</v>
      </c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6"/>
      <c r="O80" s="437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82"/>
      <c r="AE80" s="82"/>
      <c r="AF80" s="82"/>
      <c r="AG80" s="82"/>
      <c r="AH80" s="82"/>
      <c r="AI80" s="82"/>
      <c r="AJ80" s="82"/>
      <c r="AK80" s="82"/>
      <c r="AL80" s="82"/>
      <c r="AM80" s="84"/>
      <c r="AN80" s="84"/>
      <c r="AO80" s="84"/>
      <c r="AP80" s="84"/>
      <c r="AQ80" s="84"/>
      <c r="AR80" s="84"/>
      <c r="AS80" s="84"/>
      <c r="AT80" s="84"/>
      <c r="AU80" s="84"/>
      <c r="AV80" s="76"/>
    </row>
    <row r="81" spans="1:48" s="32" customFormat="1">
      <c r="A81" s="100">
        <v>1</v>
      </c>
      <c r="B81" s="67" t="s">
        <v>355</v>
      </c>
      <c r="C81" s="30" t="s">
        <v>83</v>
      </c>
      <c r="D81" s="28">
        <v>57729651</v>
      </c>
      <c r="E81" s="28">
        <v>9467572</v>
      </c>
      <c r="F81" s="231">
        <v>0.16399842777500942</v>
      </c>
      <c r="G81" s="30">
        <v>0.10034251653961544</v>
      </c>
      <c r="H81" s="30">
        <v>8.3699999999999997E-2</v>
      </c>
      <c r="I81" s="28">
        <v>792435.77639999997</v>
      </c>
      <c r="J81" s="235">
        <v>6.4167130882968715E-2</v>
      </c>
      <c r="K81" s="115" t="s">
        <v>356</v>
      </c>
      <c r="L81" s="30"/>
      <c r="M81" s="28"/>
      <c r="N81" s="30"/>
      <c r="O81" s="105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82"/>
      <c r="AE81" s="82"/>
      <c r="AF81" s="82"/>
      <c r="AG81" s="82"/>
      <c r="AH81" s="82"/>
      <c r="AI81" s="82"/>
      <c r="AJ81" s="82"/>
      <c r="AK81" s="82"/>
      <c r="AL81" s="82"/>
      <c r="AM81" s="84"/>
      <c r="AN81" s="84"/>
      <c r="AO81" s="84"/>
      <c r="AP81" s="84"/>
      <c r="AQ81" s="84"/>
      <c r="AR81" s="84"/>
      <c r="AS81" s="84"/>
      <c r="AT81" s="84"/>
      <c r="AU81" s="84"/>
      <c r="AV81" s="76"/>
    </row>
    <row r="82" spans="1:48" s="32" customFormat="1" ht="19.5" customHeight="1">
      <c r="A82" s="215" t="s">
        <v>286</v>
      </c>
      <c r="B82" s="216"/>
      <c r="C82" s="216"/>
      <c r="D82" s="216"/>
      <c r="E82" s="216"/>
      <c r="F82" s="216"/>
      <c r="G82" s="218">
        <v>950000</v>
      </c>
      <c r="H82" s="216"/>
      <c r="I82" s="218">
        <v>792435.77639999997</v>
      </c>
      <c r="J82" s="216"/>
      <c r="K82" s="216"/>
      <c r="L82" s="216"/>
      <c r="M82" s="218">
        <v>0</v>
      </c>
      <c r="N82" s="216"/>
      <c r="O82" s="217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82"/>
      <c r="AE82" s="82"/>
      <c r="AF82" s="82"/>
      <c r="AG82" s="82"/>
      <c r="AH82" s="82"/>
      <c r="AI82" s="82"/>
      <c r="AJ82" s="82"/>
      <c r="AK82" s="82"/>
      <c r="AL82" s="82"/>
      <c r="AM82" s="84"/>
      <c r="AN82" s="84"/>
      <c r="AO82" s="84"/>
      <c r="AP82" s="84"/>
      <c r="AQ82" s="84"/>
      <c r="AR82" s="84"/>
      <c r="AS82" s="84"/>
      <c r="AT82" s="84"/>
      <c r="AU82" s="84"/>
      <c r="AV82" s="76"/>
    </row>
    <row r="83" spans="1:48" s="32" customFormat="1" ht="13.5" thickBot="1">
      <c r="A83" s="438" t="s">
        <v>287</v>
      </c>
      <c r="B83" s="439"/>
      <c r="C83" s="439"/>
      <c r="D83" s="439"/>
      <c r="E83" s="439"/>
      <c r="F83" s="439"/>
      <c r="G83" s="440"/>
      <c r="H83" s="64"/>
      <c r="I83" s="106"/>
      <c r="J83" s="64"/>
      <c r="K83" s="115"/>
      <c r="L83" s="64"/>
      <c r="M83" s="106"/>
      <c r="N83" s="64"/>
      <c r="O83" s="107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82"/>
      <c r="AE83" s="82"/>
      <c r="AF83" s="82"/>
      <c r="AG83" s="82"/>
      <c r="AH83" s="82"/>
      <c r="AI83" s="82"/>
      <c r="AJ83" s="82"/>
      <c r="AK83" s="82"/>
      <c r="AL83" s="82"/>
      <c r="AM83" s="84"/>
      <c r="AN83" s="84"/>
      <c r="AO83" s="84"/>
      <c r="AP83" s="84"/>
      <c r="AQ83" s="84"/>
      <c r="AR83" s="84"/>
      <c r="AS83" s="84"/>
      <c r="AT83" s="84"/>
      <c r="AU83" s="84"/>
      <c r="AV83" s="76"/>
    </row>
    <row r="84" spans="1:48" s="32" customFormat="1" ht="63">
      <c r="A84" s="146" t="s">
        <v>92</v>
      </c>
      <c r="B84" s="147" t="s">
        <v>82</v>
      </c>
      <c r="C84" s="147" t="s">
        <v>23</v>
      </c>
      <c r="D84" s="147" t="s">
        <v>46</v>
      </c>
      <c r="E84" s="147" t="s">
        <v>93</v>
      </c>
      <c r="F84" s="148" t="s">
        <v>94</v>
      </c>
      <c r="G84" s="147" t="s">
        <v>47</v>
      </c>
      <c r="H84" s="147" t="s">
        <v>95</v>
      </c>
      <c r="I84" s="149" t="s">
        <v>96</v>
      </c>
      <c r="J84" s="147" t="s">
        <v>48</v>
      </c>
      <c r="K84" s="150" t="s">
        <v>97</v>
      </c>
      <c r="L84" s="147" t="s">
        <v>148</v>
      </c>
      <c r="M84" s="149" t="s">
        <v>98</v>
      </c>
      <c r="N84" s="147" t="s">
        <v>99</v>
      </c>
      <c r="O84" s="151" t="s">
        <v>100</v>
      </c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82"/>
      <c r="AE84" s="82"/>
      <c r="AF84" s="82"/>
      <c r="AG84" s="82"/>
      <c r="AH84" s="82"/>
      <c r="AI84" s="82"/>
      <c r="AJ84" s="82"/>
      <c r="AK84" s="82"/>
      <c r="AL84" s="82"/>
      <c r="AM84" s="84"/>
      <c r="AN84" s="84"/>
      <c r="AO84" s="84"/>
      <c r="AP84" s="84"/>
      <c r="AQ84" s="84"/>
      <c r="AR84" s="84"/>
      <c r="AS84" s="84"/>
      <c r="AT84" s="84"/>
      <c r="AU84" s="84"/>
      <c r="AV84" s="76"/>
    </row>
    <row r="85" spans="1:48" ht="15">
      <c r="A85" s="98">
        <v>1</v>
      </c>
      <c r="B85" s="95">
        <v>2</v>
      </c>
      <c r="C85" s="94">
        <v>3</v>
      </c>
      <c r="D85" s="94">
        <v>4</v>
      </c>
      <c r="E85" s="94">
        <v>5</v>
      </c>
      <c r="F85" s="94" t="s">
        <v>277</v>
      </c>
      <c r="G85" s="94">
        <v>7</v>
      </c>
      <c r="H85" s="94">
        <v>8</v>
      </c>
      <c r="I85" s="94" t="s">
        <v>278</v>
      </c>
      <c r="J85" s="94">
        <v>10</v>
      </c>
      <c r="K85" s="96">
        <v>11</v>
      </c>
      <c r="L85" s="94">
        <v>12</v>
      </c>
      <c r="M85" s="94">
        <v>13</v>
      </c>
      <c r="N85" s="94">
        <v>14</v>
      </c>
      <c r="O85" s="99">
        <v>15</v>
      </c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75"/>
    </row>
    <row r="86" spans="1:48">
      <c r="A86" s="444" t="s">
        <v>123</v>
      </c>
      <c r="B86" s="445"/>
      <c r="C86" s="445"/>
      <c r="D86" s="445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6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75"/>
    </row>
    <row r="87" spans="1:48">
      <c r="A87" s="435" t="s">
        <v>124</v>
      </c>
      <c r="B87" s="436"/>
      <c r="C87" s="436"/>
      <c r="D87" s="436"/>
      <c r="E87" s="436"/>
      <c r="F87" s="436"/>
      <c r="G87" s="436"/>
      <c r="H87" s="436"/>
      <c r="I87" s="436"/>
      <c r="J87" s="436"/>
      <c r="K87" s="436"/>
      <c r="L87" s="436"/>
      <c r="M87" s="436"/>
      <c r="N87" s="436"/>
      <c r="O87" s="437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75"/>
    </row>
    <row r="88" spans="1:48">
      <c r="A88" s="100"/>
      <c r="O88" s="101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75"/>
    </row>
    <row r="89" spans="1:48">
      <c r="A89" s="100"/>
      <c r="O89" s="101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75"/>
    </row>
    <row r="90" spans="1:48">
      <c r="A90" s="435" t="s">
        <v>280</v>
      </c>
      <c r="B90" s="436"/>
      <c r="C90" s="436"/>
      <c r="D90" s="436"/>
      <c r="E90" s="436"/>
      <c r="F90" s="436"/>
      <c r="G90" s="436"/>
      <c r="H90" s="436"/>
      <c r="I90" s="436"/>
      <c r="J90" s="436"/>
      <c r="K90" s="436"/>
      <c r="L90" s="436"/>
      <c r="M90" s="436"/>
      <c r="N90" s="436"/>
      <c r="O90" s="437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75"/>
    </row>
    <row r="91" spans="1:48">
      <c r="A91" s="435" t="s">
        <v>125</v>
      </c>
      <c r="B91" s="436"/>
      <c r="C91" s="436"/>
      <c r="D91" s="436"/>
      <c r="E91" s="436"/>
      <c r="F91" s="436"/>
      <c r="G91" s="436"/>
      <c r="H91" s="436"/>
      <c r="I91" s="436"/>
      <c r="J91" s="436"/>
      <c r="K91" s="436"/>
      <c r="L91" s="436"/>
      <c r="M91" s="436"/>
      <c r="N91" s="436"/>
      <c r="O91" s="437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75"/>
    </row>
    <row r="92" spans="1:48">
      <c r="A92" s="100"/>
      <c r="O92" s="105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75"/>
    </row>
    <row r="93" spans="1:48">
      <c r="A93" s="100"/>
      <c r="O93" s="105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75"/>
    </row>
    <row r="94" spans="1:48">
      <c r="A94" s="435" t="s">
        <v>126</v>
      </c>
      <c r="B94" s="436"/>
      <c r="C94" s="436"/>
      <c r="D94" s="436"/>
      <c r="E94" s="436"/>
      <c r="F94" s="436"/>
      <c r="G94" s="436"/>
      <c r="H94" s="436"/>
      <c r="I94" s="436"/>
      <c r="J94" s="436"/>
      <c r="K94" s="436"/>
      <c r="L94" s="436"/>
      <c r="M94" s="436"/>
      <c r="N94" s="436"/>
      <c r="O94" s="437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75"/>
    </row>
    <row r="95" spans="1:48" ht="13.5" thickBot="1">
      <c r="A95" s="438" t="s">
        <v>127</v>
      </c>
      <c r="B95" s="439"/>
      <c r="C95" s="439"/>
      <c r="D95" s="439"/>
      <c r="E95" s="439"/>
      <c r="F95" s="439"/>
      <c r="G95" s="440"/>
      <c r="H95" s="64"/>
      <c r="I95" s="106"/>
      <c r="J95" s="64"/>
      <c r="K95" s="115"/>
      <c r="L95" s="64"/>
      <c r="M95" s="106"/>
      <c r="N95" s="64"/>
      <c r="O95" s="107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75"/>
    </row>
    <row r="96" spans="1:48" ht="63">
      <c r="A96" s="146" t="s">
        <v>92</v>
      </c>
      <c r="B96" s="147" t="s">
        <v>82</v>
      </c>
      <c r="C96" s="147" t="s">
        <v>23</v>
      </c>
      <c r="D96" s="147" t="s">
        <v>46</v>
      </c>
      <c r="E96" s="147" t="s">
        <v>93</v>
      </c>
      <c r="F96" s="148" t="s">
        <v>94</v>
      </c>
      <c r="G96" s="147" t="s">
        <v>47</v>
      </c>
      <c r="H96" s="147" t="s">
        <v>95</v>
      </c>
      <c r="I96" s="149" t="s">
        <v>96</v>
      </c>
      <c r="J96" s="147" t="s">
        <v>48</v>
      </c>
      <c r="K96" s="150" t="s">
        <v>97</v>
      </c>
      <c r="L96" s="147" t="s">
        <v>148</v>
      </c>
      <c r="M96" s="149" t="s">
        <v>98</v>
      </c>
      <c r="N96" s="147" t="s">
        <v>99</v>
      </c>
      <c r="O96" s="151" t="s">
        <v>100</v>
      </c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75"/>
    </row>
    <row r="97" spans="1:48" ht="15">
      <c r="A97" s="98">
        <v>1</v>
      </c>
      <c r="B97" s="95">
        <v>2</v>
      </c>
      <c r="C97" s="94">
        <v>3</v>
      </c>
      <c r="D97" s="94">
        <v>4</v>
      </c>
      <c r="E97" s="94">
        <v>5</v>
      </c>
      <c r="F97" s="94" t="s">
        <v>277</v>
      </c>
      <c r="G97" s="94">
        <v>7</v>
      </c>
      <c r="H97" s="94">
        <v>8</v>
      </c>
      <c r="I97" s="94" t="s">
        <v>278</v>
      </c>
      <c r="J97" s="94">
        <v>10</v>
      </c>
      <c r="K97" s="96">
        <v>11</v>
      </c>
      <c r="L97" s="94">
        <v>12</v>
      </c>
      <c r="M97" s="94">
        <v>13</v>
      </c>
      <c r="N97" s="94">
        <v>14</v>
      </c>
      <c r="O97" s="99">
        <v>15</v>
      </c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75"/>
    </row>
    <row r="98" spans="1:48">
      <c r="A98" s="444" t="s">
        <v>128</v>
      </c>
      <c r="B98" s="445"/>
      <c r="C98" s="445"/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6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75"/>
    </row>
    <row r="99" spans="1:48">
      <c r="A99" s="435" t="s">
        <v>281</v>
      </c>
      <c r="B99" s="436"/>
      <c r="C99" s="436"/>
      <c r="D99" s="436"/>
      <c r="E99" s="436"/>
      <c r="F99" s="436"/>
      <c r="G99" s="436"/>
      <c r="H99" s="436"/>
      <c r="I99" s="436"/>
      <c r="J99" s="436"/>
      <c r="K99" s="436"/>
      <c r="L99" s="436"/>
      <c r="M99" s="436"/>
      <c r="N99" s="436"/>
      <c r="O99" s="437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75"/>
    </row>
    <row r="100" spans="1:48">
      <c r="A100" s="100"/>
      <c r="O100" s="101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75"/>
    </row>
    <row r="101" spans="1:48">
      <c r="A101" s="100"/>
      <c r="O101" s="101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75"/>
    </row>
    <row r="102" spans="1:48">
      <c r="A102" s="435" t="s">
        <v>282</v>
      </c>
      <c r="B102" s="436"/>
      <c r="C102" s="436"/>
      <c r="D102" s="436"/>
      <c r="E102" s="436"/>
      <c r="F102" s="436"/>
      <c r="G102" s="436"/>
      <c r="H102" s="436"/>
      <c r="I102" s="436"/>
      <c r="J102" s="436"/>
      <c r="K102" s="436"/>
      <c r="L102" s="436"/>
      <c r="M102" s="436"/>
      <c r="N102" s="436"/>
      <c r="O102" s="437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75"/>
    </row>
    <row r="103" spans="1:48">
      <c r="A103" s="435" t="s">
        <v>129</v>
      </c>
      <c r="B103" s="436"/>
      <c r="C103" s="436"/>
      <c r="D103" s="436"/>
      <c r="E103" s="436"/>
      <c r="F103" s="436"/>
      <c r="G103" s="436"/>
      <c r="H103" s="436"/>
      <c r="I103" s="436"/>
      <c r="J103" s="436"/>
      <c r="K103" s="436"/>
      <c r="L103" s="436"/>
      <c r="M103" s="436"/>
      <c r="N103" s="436"/>
      <c r="O103" s="437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75"/>
    </row>
    <row r="104" spans="1:48">
      <c r="A104" s="100"/>
      <c r="O104" s="101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75"/>
    </row>
    <row r="105" spans="1:48">
      <c r="A105" s="100"/>
      <c r="O105" s="101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75"/>
    </row>
    <row r="106" spans="1:48" ht="13.5" thickBot="1">
      <c r="A106" s="438" t="s">
        <v>130</v>
      </c>
      <c r="B106" s="439"/>
      <c r="C106" s="439"/>
      <c r="D106" s="439"/>
      <c r="E106" s="439"/>
      <c r="F106" s="439"/>
      <c r="G106" s="440"/>
      <c r="O106" s="101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75"/>
    </row>
    <row r="107" spans="1:48" ht="63">
      <c r="A107" s="146" t="s">
        <v>92</v>
      </c>
      <c r="B107" s="147" t="s">
        <v>82</v>
      </c>
      <c r="C107" s="147" t="s">
        <v>23</v>
      </c>
      <c r="D107" s="147" t="s">
        <v>46</v>
      </c>
      <c r="E107" s="147" t="s">
        <v>93</v>
      </c>
      <c r="F107" s="148" t="s">
        <v>94</v>
      </c>
      <c r="G107" s="147" t="s">
        <v>47</v>
      </c>
      <c r="H107" s="147" t="s">
        <v>95</v>
      </c>
      <c r="I107" s="149" t="s">
        <v>96</v>
      </c>
      <c r="J107" s="152" t="s">
        <v>98</v>
      </c>
      <c r="K107" s="150" t="s">
        <v>97</v>
      </c>
      <c r="L107" s="147" t="s">
        <v>148</v>
      </c>
      <c r="M107" s="149" t="s">
        <v>98</v>
      </c>
      <c r="N107" s="147" t="s">
        <v>99</v>
      </c>
      <c r="O107" s="151" t="s">
        <v>100</v>
      </c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75"/>
    </row>
    <row r="108" spans="1:48" ht="15">
      <c r="A108" s="98">
        <v>1</v>
      </c>
      <c r="B108" s="95">
        <v>2</v>
      </c>
      <c r="C108" s="94">
        <v>3</v>
      </c>
      <c r="D108" s="94">
        <v>4</v>
      </c>
      <c r="E108" s="94">
        <v>5</v>
      </c>
      <c r="F108" s="94" t="s">
        <v>277</v>
      </c>
      <c r="G108" s="94">
        <v>7</v>
      </c>
      <c r="H108" s="94">
        <v>8</v>
      </c>
      <c r="I108" s="94" t="s">
        <v>278</v>
      </c>
      <c r="J108" s="94">
        <v>10</v>
      </c>
      <c r="K108" s="96">
        <v>11</v>
      </c>
      <c r="L108" s="94">
        <v>12</v>
      </c>
      <c r="M108" s="94">
        <v>13</v>
      </c>
      <c r="N108" s="94">
        <v>14</v>
      </c>
      <c r="O108" s="99">
        <v>15</v>
      </c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75"/>
    </row>
    <row r="109" spans="1:48">
      <c r="A109" s="444" t="s">
        <v>131</v>
      </c>
      <c r="B109" s="445"/>
      <c r="C109" s="445"/>
      <c r="D109" s="445"/>
      <c r="E109" s="445"/>
      <c r="F109" s="445"/>
      <c r="G109" s="445"/>
      <c r="H109" s="445"/>
      <c r="I109" s="445"/>
      <c r="J109" s="445"/>
      <c r="K109" s="445"/>
      <c r="L109" s="445"/>
      <c r="M109" s="445"/>
      <c r="N109" s="445"/>
      <c r="O109" s="446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75"/>
    </row>
    <row r="110" spans="1:48">
      <c r="A110" s="435" t="s">
        <v>132</v>
      </c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7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75"/>
    </row>
    <row r="111" spans="1:48">
      <c r="A111" s="100"/>
      <c r="O111" s="101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75"/>
    </row>
    <row r="112" spans="1:48">
      <c r="A112" s="100"/>
      <c r="O112" s="101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75"/>
    </row>
    <row r="113" spans="1:48">
      <c r="A113" s="435" t="s">
        <v>133</v>
      </c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  <c r="L113" s="436"/>
      <c r="M113" s="436"/>
      <c r="N113" s="436"/>
      <c r="O113" s="437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75"/>
    </row>
    <row r="114" spans="1:48">
      <c r="A114" s="435" t="s">
        <v>134</v>
      </c>
      <c r="B114" s="436"/>
      <c r="C114" s="436"/>
      <c r="D114" s="436"/>
      <c r="E114" s="436"/>
      <c r="F114" s="436"/>
      <c r="G114" s="436"/>
      <c r="H114" s="436"/>
      <c r="I114" s="436"/>
      <c r="J114" s="436"/>
      <c r="K114" s="436"/>
      <c r="L114" s="436"/>
      <c r="M114" s="436"/>
      <c r="N114" s="436"/>
      <c r="O114" s="437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3"/>
      <c r="AE114" s="93"/>
      <c r="AF114" s="93"/>
      <c r="AG114" s="93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75"/>
    </row>
    <row r="115" spans="1:48">
      <c r="A115" s="100"/>
      <c r="O115" s="101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3"/>
      <c r="AE115" s="93"/>
      <c r="AF115" s="93"/>
      <c r="AG115" s="93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75"/>
    </row>
    <row r="116" spans="1:48">
      <c r="A116" s="100"/>
      <c r="O116" s="101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3"/>
      <c r="AE116" s="93"/>
      <c r="AF116" s="93"/>
      <c r="AG116" s="93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75"/>
    </row>
    <row r="117" spans="1:48">
      <c r="A117" s="435" t="s">
        <v>135</v>
      </c>
      <c r="B117" s="436"/>
      <c r="C117" s="436"/>
      <c r="D117" s="436"/>
      <c r="E117" s="436"/>
      <c r="F117" s="436"/>
      <c r="G117" s="436"/>
      <c r="H117" s="436"/>
      <c r="I117" s="436"/>
      <c r="J117" s="436"/>
      <c r="K117" s="436"/>
      <c r="L117" s="436"/>
      <c r="M117" s="436"/>
      <c r="N117" s="436"/>
      <c r="O117" s="437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3"/>
      <c r="AE117" s="93"/>
      <c r="AF117" s="93"/>
      <c r="AG117" s="93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75"/>
    </row>
    <row r="118" spans="1:48" ht="13.5" thickBot="1">
      <c r="A118" s="441" t="s">
        <v>136</v>
      </c>
      <c r="B118" s="442"/>
      <c r="C118" s="442"/>
      <c r="D118" s="442"/>
      <c r="E118" s="442"/>
      <c r="F118" s="442"/>
      <c r="G118" s="442"/>
      <c r="H118" s="442"/>
      <c r="I118" s="442"/>
      <c r="J118" s="442"/>
      <c r="K118" s="442"/>
      <c r="L118" s="442"/>
      <c r="M118" s="442"/>
      <c r="N118" s="442"/>
      <c r="O118" s="443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3"/>
      <c r="AE118" s="93"/>
      <c r="AF118" s="93"/>
      <c r="AG118" s="93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75"/>
    </row>
    <row r="119" spans="1:48" ht="47.25">
      <c r="A119" s="146" t="s">
        <v>92</v>
      </c>
      <c r="B119" s="147" t="s">
        <v>178</v>
      </c>
      <c r="C119" s="147" t="s">
        <v>144</v>
      </c>
      <c r="D119" s="147" t="s">
        <v>145</v>
      </c>
      <c r="E119" s="147" t="s">
        <v>146</v>
      </c>
      <c r="F119" s="148" t="s">
        <v>147</v>
      </c>
      <c r="G119" s="147" t="s">
        <v>48</v>
      </c>
      <c r="H119" s="147" t="s">
        <v>97</v>
      </c>
      <c r="I119" s="149" t="s">
        <v>148</v>
      </c>
      <c r="J119" s="147" t="s">
        <v>98</v>
      </c>
      <c r="K119" s="150" t="s">
        <v>99</v>
      </c>
      <c r="L119" s="153" t="s">
        <v>100</v>
      </c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75"/>
    </row>
    <row r="120" spans="1:48" ht="15">
      <c r="A120" s="98">
        <v>1</v>
      </c>
      <c r="B120" s="95">
        <v>2</v>
      </c>
      <c r="C120" s="94">
        <v>3</v>
      </c>
      <c r="D120" s="94">
        <v>4</v>
      </c>
      <c r="E120" s="94">
        <v>5</v>
      </c>
      <c r="F120" s="94">
        <v>6</v>
      </c>
      <c r="G120" s="94">
        <v>7</v>
      </c>
      <c r="H120" s="94">
        <v>8</v>
      </c>
      <c r="I120" s="94">
        <v>9</v>
      </c>
      <c r="J120" s="94">
        <v>10</v>
      </c>
      <c r="K120" s="96"/>
      <c r="L120" s="154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75"/>
    </row>
    <row r="121" spans="1:48">
      <c r="A121" s="444" t="s">
        <v>137</v>
      </c>
      <c r="B121" s="445"/>
      <c r="C121" s="445"/>
      <c r="D121" s="445"/>
      <c r="E121" s="445"/>
      <c r="F121" s="445"/>
      <c r="G121" s="445"/>
      <c r="H121" s="445"/>
      <c r="I121" s="445"/>
      <c r="J121" s="445"/>
      <c r="K121" s="445"/>
      <c r="L121" s="446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75"/>
    </row>
    <row r="122" spans="1:48">
      <c r="A122" s="435" t="s">
        <v>138</v>
      </c>
      <c r="B122" s="436"/>
      <c r="C122" s="436"/>
      <c r="D122" s="436"/>
      <c r="E122" s="436"/>
      <c r="F122" s="436"/>
      <c r="G122" s="436"/>
      <c r="H122" s="436"/>
      <c r="I122" s="436"/>
      <c r="J122" s="436"/>
      <c r="K122" s="436"/>
      <c r="L122" s="437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75"/>
    </row>
    <row r="123" spans="1:48">
      <c r="A123" s="100"/>
      <c r="L123" s="145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75"/>
    </row>
    <row r="124" spans="1:48">
      <c r="A124" s="100"/>
      <c r="L124" s="145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75"/>
    </row>
    <row r="125" spans="1:48">
      <c r="A125" s="435" t="s">
        <v>139</v>
      </c>
      <c r="B125" s="436"/>
      <c r="C125" s="436"/>
      <c r="D125" s="436"/>
      <c r="E125" s="436"/>
      <c r="F125" s="436"/>
      <c r="G125" s="436"/>
      <c r="H125" s="436"/>
      <c r="I125" s="436"/>
      <c r="J125" s="436"/>
      <c r="K125" s="436"/>
      <c r="L125" s="437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75"/>
    </row>
    <row r="126" spans="1:48">
      <c r="A126" s="435" t="s">
        <v>140</v>
      </c>
      <c r="B126" s="436"/>
      <c r="C126" s="436"/>
      <c r="D126" s="436"/>
      <c r="E126" s="436"/>
      <c r="F126" s="436"/>
      <c r="G126" s="436"/>
      <c r="H126" s="436"/>
      <c r="I126" s="436"/>
      <c r="J126" s="436"/>
      <c r="K126" s="436"/>
      <c r="L126" s="437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75"/>
    </row>
    <row r="127" spans="1:48">
      <c r="A127" s="100"/>
      <c r="L127" s="145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75"/>
    </row>
    <row r="128" spans="1:48">
      <c r="A128" s="100"/>
      <c r="L128" s="145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75"/>
    </row>
    <row r="129" spans="1:48">
      <c r="A129" s="435" t="s">
        <v>141</v>
      </c>
      <c r="B129" s="436"/>
      <c r="C129" s="436"/>
      <c r="D129" s="436"/>
      <c r="E129" s="436"/>
      <c r="F129" s="436"/>
      <c r="G129" s="436"/>
      <c r="H129" s="436"/>
      <c r="I129" s="436"/>
      <c r="J129" s="436"/>
      <c r="K129" s="436"/>
      <c r="L129" s="437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75"/>
    </row>
    <row r="130" spans="1:48">
      <c r="A130" s="438" t="s">
        <v>142</v>
      </c>
      <c r="B130" s="439"/>
      <c r="C130" s="439"/>
      <c r="D130" s="439"/>
      <c r="E130" s="439"/>
      <c r="F130" s="439"/>
      <c r="G130" s="439"/>
      <c r="H130" s="439"/>
      <c r="I130" s="439"/>
      <c r="J130" s="439"/>
      <c r="K130" s="439"/>
      <c r="L130" s="454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75"/>
    </row>
    <row r="131" spans="1:48" ht="45.75" customHeight="1">
      <c r="A131" s="465" t="s">
        <v>143</v>
      </c>
      <c r="B131" s="466"/>
      <c r="C131" s="466"/>
      <c r="D131" s="466"/>
      <c r="E131" s="466"/>
      <c r="F131" s="466"/>
      <c r="G131" s="466"/>
      <c r="H131" s="467"/>
      <c r="I131" s="206" t="s">
        <v>152</v>
      </c>
      <c r="J131" s="207" t="s">
        <v>96</v>
      </c>
      <c r="K131" s="208" t="s">
        <v>48</v>
      </c>
      <c r="L131" s="209" t="s">
        <v>98</v>
      </c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82"/>
      <c r="AE131" s="82"/>
      <c r="AF131" s="82"/>
      <c r="AG131" s="82"/>
      <c r="AH131" s="93"/>
      <c r="AI131" s="93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75"/>
    </row>
    <row r="132" spans="1:48" s="74" customFormat="1">
      <c r="A132" s="432" t="s">
        <v>149</v>
      </c>
      <c r="B132" s="433"/>
      <c r="C132" s="433"/>
      <c r="D132" s="433"/>
      <c r="E132" s="433"/>
      <c r="F132" s="433"/>
      <c r="G132" s="433"/>
      <c r="H132" s="434"/>
      <c r="I132" s="229">
        <v>43985214.170000002</v>
      </c>
      <c r="J132" s="229">
        <v>5293005.3842000002</v>
      </c>
      <c r="K132" s="228">
        <v>42.859873237320876</v>
      </c>
      <c r="L132" s="230">
        <v>0</v>
      </c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82"/>
      <c r="AE132" s="82"/>
      <c r="AF132" s="82"/>
      <c r="AG132" s="82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1"/>
    </row>
    <row r="133" spans="1:48" s="74" customFormat="1">
      <c r="A133" s="432" t="s">
        <v>150</v>
      </c>
      <c r="B133" s="433"/>
      <c r="C133" s="433"/>
      <c r="D133" s="433"/>
      <c r="E133" s="433"/>
      <c r="F133" s="433"/>
      <c r="G133" s="433"/>
      <c r="H133" s="434"/>
      <c r="I133" s="229">
        <v>950000</v>
      </c>
      <c r="J133" s="229">
        <v>792435.77639999997</v>
      </c>
      <c r="K133" s="228">
        <v>6.4167130882968717</v>
      </c>
      <c r="L133" s="230">
        <v>0</v>
      </c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82"/>
      <c r="AE133" s="82"/>
      <c r="AF133" s="82"/>
      <c r="AG133" s="82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1"/>
    </row>
    <row r="134" spans="1:48" s="74" customFormat="1" ht="13.5" thickBot="1">
      <c r="A134" s="429" t="s">
        <v>151</v>
      </c>
      <c r="B134" s="430"/>
      <c r="C134" s="430"/>
      <c r="D134" s="430"/>
      <c r="E134" s="430"/>
      <c r="F134" s="430"/>
      <c r="G134" s="430"/>
      <c r="H134" s="431"/>
      <c r="I134" s="232">
        <v>44935214.170000002</v>
      </c>
      <c r="J134" s="232">
        <v>6085441.1606000001</v>
      </c>
      <c r="K134" s="232">
        <v>49.27658632561775</v>
      </c>
      <c r="L134" s="232">
        <v>0</v>
      </c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82"/>
      <c r="AE134" s="82"/>
      <c r="AF134" s="82"/>
      <c r="AG134" s="82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1"/>
    </row>
    <row r="135" spans="1:48" s="74" customFormat="1">
      <c r="A135" s="92"/>
      <c r="B135" s="92"/>
      <c r="C135" s="92"/>
      <c r="D135" s="92"/>
      <c r="E135" s="92"/>
      <c r="F135" s="92"/>
      <c r="G135" s="92"/>
      <c r="H135" s="92"/>
      <c r="I135" s="278"/>
      <c r="J135" s="278"/>
      <c r="K135" s="278"/>
      <c r="L135" s="278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82"/>
      <c r="AE135" s="82"/>
      <c r="AF135" s="82"/>
      <c r="AG135" s="82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1"/>
    </row>
    <row r="136" spans="1:48" s="74" customFormat="1">
      <c r="A136" s="108" t="s">
        <v>481</v>
      </c>
      <c r="B136"/>
      <c r="C136" s="92"/>
      <c r="D136" s="92"/>
      <c r="E136" s="92"/>
      <c r="F136" s="92"/>
      <c r="G136" s="92"/>
      <c r="H136" s="92"/>
      <c r="I136" s="92"/>
      <c r="J136" s="92"/>
      <c r="K136" s="93"/>
      <c r="L136" s="93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82"/>
      <c r="AE136" s="82"/>
      <c r="AF136" s="82"/>
      <c r="AG136" s="82"/>
      <c r="AH136" s="82"/>
      <c r="AI136" s="82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1"/>
    </row>
    <row r="137" spans="1:48">
      <c r="A137" s="127" t="s">
        <v>228</v>
      </c>
      <c r="B137"/>
      <c r="C137" s="92"/>
      <c r="D137" s="92"/>
      <c r="E137" s="92"/>
      <c r="F137" s="92"/>
      <c r="G137" s="92"/>
      <c r="H137" s="92"/>
      <c r="I137" s="92"/>
      <c r="J137" s="92"/>
      <c r="K137" s="108" t="s">
        <v>173</v>
      </c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75"/>
    </row>
    <row r="138" spans="1:48">
      <c r="A138"/>
      <c r="B138"/>
      <c r="C138" s="92"/>
      <c r="D138" s="92"/>
      <c r="E138" s="92"/>
      <c r="F138" s="92"/>
      <c r="G138" s="92"/>
      <c r="H138" s="92"/>
      <c r="I138" s="92"/>
      <c r="J138" s="278"/>
      <c r="K138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75"/>
    </row>
    <row r="139" spans="1:48">
      <c r="A139" s="108" t="s">
        <v>457</v>
      </c>
      <c r="B139"/>
      <c r="C139" s="92"/>
      <c r="D139" s="92"/>
      <c r="E139" s="92"/>
      <c r="F139" s="92"/>
      <c r="G139" s="92"/>
      <c r="H139" s="92"/>
      <c r="I139" s="92"/>
      <c r="J139" s="92"/>
      <c r="K139" s="108" t="s">
        <v>375</v>
      </c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75"/>
    </row>
    <row r="140" spans="1:48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75"/>
    </row>
    <row r="141" spans="1:48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75"/>
    </row>
    <row r="142" spans="1:48">
      <c r="A142" s="92"/>
      <c r="B142" s="92"/>
      <c r="C142" s="92"/>
      <c r="D142" s="92"/>
      <c r="E142" s="92"/>
      <c r="F142" s="92"/>
      <c r="G142" s="92"/>
      <c r="H142" s="92"/>
      <c r="I142" s="92"/>
      <c r="J142" s="278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75"/>
    </row>
    <row r="143" spans="1:48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75"/>
    </row>
    <row r="144" spans="1:48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75"/>
    </row>
    <row r="145" spans="1:48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75"/>
    </row>
    <row r="146" spans="1:48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75"/>
    </row>
    <row r="147" spans="1:48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75"/>
    </row>
    <row r="148" spans="1:48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75"/>
    </row>
    <row r="149" spans="1:48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75"/>
    </row>
    <row r="150" spans="1:48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75"/>
    </row>
    <row r="151" spans="1:48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75"/>
    </row>
    <row r="152" spans="1:48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75"/>
    </row>
    <row r="153" spans="1:48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75"/>
    </row>
    <row r="154" spans="1:48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75"/>
    </row>
    <row r="155" spans="1:48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75"/>
    </row>
    <row r="156" spans="1:48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75"/>
    </row>
    <row r="157" spans="1:48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75"/>
    </row>
    <row r="158" spans="1:48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75"/>
    </row>
    <row r="159" spans="1:48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75"/>
    </row>
    <row r="160" spans="1:48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75"/>
    </row>
    <row r="161" spans="1:48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75"/>
    </row>
    <row r="162" spans="1:48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75"/>
    </row>
    <row r="163" spans="1:48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75"/>
    </row>
    <row r="164" spans="1:48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75"/>
    </row>
    <row r="165" spans="1:48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75"/>
    </row>
    <row r="166" spans="1:48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75"/>
    </row>
    <row r="167" spans="1:48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75"/>
    </row>
    <row r="168" spans="1:48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75"/>
    </row>
    <row r="169" spans="1:48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75"/>
    </row>
    <row r="170" spans="1:48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75"/>
    </row>
    <row r="171" spans="1:48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75"/>
    </row>
    <row r="172" spans="1:48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75"/>
    </row>
    <row r="173" spans="1:48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75"/>
    </row>
    <row r="174" spans="1:48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75"/>
    </row>
    <row r="175" spans="1:48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75"/>
    </row>
    <row r="176" spans="1:48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75"/>
    </row>
    <row r="177" spans="1:48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75"/>
    </row>
    <row r="178" spans="1:48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75"/>
    </row>
    <row r="179" spans="1:48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75"/>
    </row>
    <row r="180" spans="1:48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75"/>
    </row>
    <row r="181" spans="1:48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75"/>
    </row>
    <row r="182" spans="1:48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75"/>
    </row>
    <row r="183" spans="1:48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75"/>
    </row>
    <row r="184" spans="1:48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75"/>
    </row>
    <row r="185" spans="1:48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75"/>
    </row>
    <row r="186" spans="1:48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75"/>
    </row>
    <row r="187" spans="1:48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75"/>
    </row>
    <row r="188" spans="1:48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75"/>
    </row>
    <row r="189" spans="1:48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75"/>
    </row>
    <row r="190" spans="1:48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75"/>
    </row>
    <row r="191" spans="1:48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75"/>
    </row>
    <row r="192" spans="1:48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75"/>
    </row>
    <row r="193" spans="1:48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75"/>
    </row>
    <row r="194" spans="1:48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75"/>
    </row>
    <row r="195" spans="1:48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75"/>
    </row>
    <row r="196" spans="1:48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75"/>
    </row>
    <row r="197" spans="1:48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75"/>
    </row>
    <row r="198" spans="1:48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75"/>
    </row>
    <row r="199" spans="1:48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75"/>
    </row>
    <row r="200" spans="1:48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75"/>
    </row>
    <row r="201" spans="1:48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75"/>
    </row>
    <row r="202" spans="1:48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75"/>
    </row>
    <row r="203" spans="1:48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75"/>
    </row>
    <row r="204" spans="1:48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75"/>
    </row>
    <row r="205" spans="1:48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75"/>
    </row>
    <row r="206" spans="1:48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75"/>
    </row>
    <row r="207" spans="1:48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75"/>
    </row>
    <row r="208" spans="1:48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75"/>
    </row>
    <row r="209" spans="1:48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75"/>
    </row>
    <row r="210" spans="1:48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75"/>
    </row>
    <row r="211" spans="1:48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75"/>
    </row>
    <row r="212" spans="1:48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75"/>
    </row>
    <row r="213" spans="1:48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75"/>
    </row>
    <row r="214" spans="1:48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75"/>
    </row>
    <row r="215" spans="1:48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75"/>
    </row>
    <row r="216" spans="1:48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75"/>
    </row>
    <row r="217" spans="1:48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75"/>
    </row>
    <row r="218" spans="1:48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75"/>
    </row>
    <row r="219" spans="1:48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75"/>
    </row>
    <row r="220" spans="1:48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75"/>
    </row>
    <row r="221" spans="1:48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75"/>
    </row>
    <row r="222" spans="1:48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75"/>
    </row>
    <row r="223" spans="1:48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75"/>
    </row>
    <row r="224" spans="1:48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75"/>
    </row>
    <row r="225" spans="1:48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75"/>
    </row>
    <row r="226" spans="1:48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75"/>
    </row>
    <row r="227" spans="1:48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75"/>
    </row>
    <row r="228" spans="1:48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75"/>
    </row>
    <row r="229" spans="1:48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75"/>
    </row>
    <row r="230" spans="1:48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75"/>
    </row>
    <row r="231" spans="1:48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75"/>
    </row>
    <row r="232" spans="1:48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75"/>
    </row>
    <row r="233" spans="1:48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75"/>
    </row>
    <row r="234" spans="1:48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75"/>
    </row>
    <row r="235" spans="1:48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75"/>
    </row>
    <row r="236" spans="1:48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75"/>
    </row>
    <row r="237" spans="1:48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75"/>
    </row>
    <row r="238" spans="1:48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75"/>
    </row>
    <row r="239" spans="1:48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75"/>
    </row>
    <row r="240" spans="1:48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75"/>
    </row>
    <row r="241" spans="1:48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75"/>
    </row>
    <row r="242" spans="1:48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75"/>
    </row>
    <row r="243" spans="1:48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75"/>
    </row>
    <row r="244" spans="1:48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75"/>
    </row>
    <row r="245" spans="1:48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75"/>
    </row>
    <row r="246" spans="1:48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75"/>
    </row>
    <row r="247" spans="1:48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75"/>
    </row>
    <row r="248" spans="1:48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75"/>
    </row>
    <row r="249" spans="1:48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75"/>
    </row>
    <row r="250" spans="1:48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75"/>
    </row>
    <row r="251" spans="1:48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75"/>
    </row>
    <row r="252" spans="1:48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75"/>
    </row>
    <row r="253" spans="1:48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75"/>
    </row>
    <row r="254" spans="1:48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75"/>
    </row>
    <row r="255" spans="1:48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75"/>
    </row>
    <row r="256" spans="1:48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75"/>
    </row>
    <row r="257" spans="1:48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75"/>
    </row>
    <row r="258" spans="1:48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75"/>
    </row>
    <row r="259" spans="1:48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75"/>
    </row>
    <row r="260" spans="1:48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75"/>
    </row>
    <row r="261" spans="1:48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75"/>
    </row>
    <row r="262" spans="1:48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75"/>
    </row>
    <row r="263" spans="1:48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75"/>
    </row>
    <row r="264" spans="1:48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75"/>
    </row>
    <row r="265" spans="1:48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75"/>
    </row>
    <row r="266" spans="1:48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75"/>
    </row>
    <row r="267" spans="1:48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75"/>
    </row>
    <row r="268" spans="1:48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75"/>
    </row>
    <row r="269" spans="1:48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75"/>
    </row>
    <row r="270" spans="1:48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75"/>
    </row>
    <row r="271" spans="1:48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75"/>
    </row>
    <row r="272" spans="1:48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75"/>
    </row>
    <row r="273" spans="1:48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75"/>
    </row>
    <row r="274" spans="1:48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75"/>
    </row>
    <row r="275" spans="1:48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75"/>
    </row>
    <row r="276" spans="1:48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75"/>
    </row>
    <row r="277" spans="1:48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75"/>
    </row>
    <row r="278" spans="1:48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75"/>
    </row>
    <row r="279" spans="1:48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75"/>
    </row>
    <row r="280" spans="1:48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75"/>
    </row>
    <row r="281" spans="1:48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75"/>
    </row>
    <row r="282" spans="1:48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75"/>
    </row>
    <row r="283" spans="1:48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75"/>
    </row>
    <row r="284" spans="1:48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75"/>
    </row>
    <row r="285" spans="1:48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75"/>
    </row>
    <row r="286" spans="1:48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75"/>
    </row>
    <row r="287" spans="1:48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75"/>
    </row>
    <row r="288" spans="1:48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75"/>
    </row>
    <row r="289" spans="1:48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75"/>
    </row>
    <row r="290" spans="1:48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75"/>
    </row>
    <row r="291" spans="1:48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75"/>
    </row>
    <row r="292" spans="1:48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75"/>
    </row>
    <row r="293" spans="1:48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75"/>
    </row>
    <row r="294" spans="1:48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75"/>
    </row>
    <row r="295" spans="1:48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75"/>
    </row>
    <row r="296" spans="1:48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75"/>
    </row>
    <row r="297" spans="1:48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75"/>
    </row>
    <row r="298" spans="1:48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75"/>
    </row>
    <row r="299" spans="1:48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75"/>
    </row>
    <row r="300" spans="1:48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75"/>
    </row>
    <row r="301" spans="1:48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75"/>
    </row>
    <row r="302" spans="1:48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75"/>
    </row>
    <row r="303" spans="1:48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75"/>
    </row>
    <row r="304" spans="1:48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75"/>
    </row>
    <row r="305" spans="1:48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75"/>
    </row>
    <row r="306" spans="1:48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75"/>
    </row>
    <row r="307" spans="1:48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75"/>
    </row>
    <row r="308" spans="1:48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75"/>
    </row>
    <row r="309" spans="1:48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75"/>
    </row>
    <row r="310" spans="1:48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75"/>
    </row>
    <row r="311" spans="1:48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75"/>
    </row>
    <row r="312" spans="1:48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75"/>
    </row>
    <row r="313" spans="1:48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75"/>
    </row>
    <row r="314" spans="1:48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75"/>
    </row>
    <row r="315" spans="1:48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75"/>
    </row>
    <row r="316" spans="1:48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75"/>
    </row>
    <row r="317" spans="1:48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75"/>
    </row>
    <row r="318" spans="1:48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75"/>
    </row>
    <row r="319" spans="1:48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75"/>
    </row>
    <row r="320" spans="1:48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75"/>
    </row>
    <row r="321" spans="1:48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75"/>
    </row>
    <row r="322" spans="1:48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75"/>
    </row>
    <row r="323" spans="1:48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75"/>
    </row>
    <row r="324" spans="1:48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75"/>
    </row>
    <row r="325" spans="1:48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75"/>
    </row>
    <row r="326" spans="1:48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75"/>
    </row>
    <row r="327" spans="1:48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75"/>
    </row>
    <row r="328" spans="1:48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75"/>
    </row>
    <row r="329" spans="1:48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75"/>
    </row>
    <row r="330" spans="1:48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75"/>
    </row>
    <row r="331" spans="1:48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75"/>
    </row>
    <row r="332" spans="1:48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75"/>
    </row>
    <row r="333" spans="1:48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75"/>
    </row>
    <row r="334" spans="1:48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75"/>
    </row>
    <row r="335" spans="1:48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75"/>
    </row>
    <row r="336" spans="1:48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75"/>
    </row>
    <row r="337" spans="1:48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75"/>
    </row>
    <row r="338" spans="1:48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75"/>
    </row>
    <row r="339" spans="1:48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75"/>
    </row>
    <row r="340" spans="1:48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75"/>
    </row>
    <row r="341" spans="1:48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75"/>
    </row>
    <row r="342" spans="1:48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75"/>
    </row>
    <row r="343" spans="1:48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75"/>
    </row>
    <row r="344" spans="1:48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75"/>
    </row>
    <row r="345" spans="1:48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75"/>
    </row>
    <row r="346" spans="1:48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75"/>
    </row>
    <row r="347" spans="1:48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75"/>
    </row>
    <row r="348" spans="1:48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75"/>
    </row>
    <row r="349" spans="1:48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75"/>
    </row>
    <row r="350" spans="1:48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75"/>
    </row>
    <row r="351" spans="1:48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75"/>
    </row>
    <row r="352" spans="1:48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75"/>
    </row>
    <row r="353" spans="1:48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75"/>
    </row>
    <row r="354" spans="1:48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75"/>
    </row>
    <row r="355" spans="1:48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75"/>
    </row>
    <row r="356" spans="1:48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75"/>
    </row>
    <row r="357" spans="1:48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75"/>
    </row>
    <row r="358" spans="1:48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75"/>
    </row>
    <row r="359" spans="1:48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75"/>
    </row>
    <row r="360" spans="1:48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75"/>
    </row>
    <row r="361" spans="1:48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75"/>
    </row>
    <row r="362" spans="1:48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75"/>
    </row>
    <row r="363" spans="1:48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75"/>
    </row>
    <row r="364" spans="1:48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75"/>
    </row>
    <row r="365" spans="1:48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75"/>
    </row>
    <row r="366" spans="1:48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75"/>
    </row>
    <row r="367" spans="1:48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75"/>
    </row>
    <row r="368" spans="1:48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75"/>
    </row>
    <row r="369" spans="1:48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75"/>
    </row>
    <row r="370" spans="1:48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75"/>
    </row>
    <row r="371" spans="1:48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75"/>
    </row>
    <row r="372" spans="1:48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75"/>
    </row>
    <row r="373" spans="1:48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75"/>
    </row>
    <row r="374" spans="1:48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75"/>
    </row>
    <row r="375" spans="1:48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75"/>
    </row>
    <row r="376" spans="1:48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75"/>
    </row>
    <row r="377" spans="1:48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75"/>
    </row>
    <row r="378" spans="1:48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75"/>
    </row>
    <row r="379" spans="1:48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75"/>
    </row>
    <row r="380" spans="1:48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75"/>
    </row>
    <row r="381" spans="1:48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75"/>
    </row>
    <row r="382" spans="1:48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75"/>
    </row>
    <row r="383" spans="1:48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75"/>
    </row>
    <row r="384" spans="1:48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75"/>
    </row>
    <row r="385" spans="1:48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75"/>
    </row>
    <row r="386" spans="1:48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75"/>
    </row>
    <row r="387" spans="1:48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75"/>
    </row>
    <row r="388" spans="1:48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75"/>
    </row>
    <row r="389" spans="1:48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75"/>
    </row>
    <row r="390" spans="1:48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75"/>
    </row>
    <row r="391" spans="1:48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75"/>
    </row>
    <row r="392" spans="1:48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75"/>
    </row>
    <row r="393" spans="1:48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75"/>
    </row>
    <row r="394" spans="1:48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75"/>
    </row>
    <row r="395" spans="1:48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75"/>
    </row>
    <row r="396" spans="1:48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75"/>
    </row>
    <row r="397" spans="1:48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75"/>
    </row>
    <row r="398" spans="1:48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75"/>
    </row>
    <row r="399" spans="1:48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75"/>
    </row>
    <row r="400" spans="1:48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75"/>
    </row>
    <row r="401" spans="1:48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75"/>
    </row>
    <row r="402" spans="1:48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75"/>
    </row>
    <row r="403" spans="1:48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75"/>
    </row>
    <row r="404" spans="1:48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75"/>
    </row>
    <row r="405" spans="1:48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75"/>
    </row>
    <row r="406" spans="1:48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75"/>
    </row>
    <row r="407" spans="1:48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75"/>
    </row>
    <row r="408" spans="1:48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75"/>
    </row>
    <row r="409" spans="1:48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75"/>
    </row>
    <row r="410" spans="1:48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75"/>
    </row>
    <row r="411" spans="1:48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75"/>
    </row>
    <row r="412" spans="1:48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75"/>
    </row>
    <row r="413" spans="1:48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75"/>
    </row>
    <row r="414" spans="1:48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75"/>
    </row>
    <row r="415" spans="1:48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75"/>
    </row>
    <row r="416" spans="1:48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75"/>
    </row>
    <row r="417" spans="1:48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75"/>
    </row>
    <row r="418" spans="1:48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75"/>
    </row>
    <row r="419" spans="1:48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75"/>
    </row>
    <row r="420" spans="1:48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75"/>
    </row>
    <row r="421" spans="1:48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75"/>
    </row>
    <row r="422" spans="1:48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75"/>
    </row>
    <row r="423" spans="1:48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75"/>
    </row>
    <row r="424" spans="1:48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75"/>
    </row>
    <row r="425" spans="1:48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75"/>
    </row>
    <row r="426" spans="1:48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75"/>
    </row>
    <row r="427" spans="1:48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75"/>
    </row>
    <row r="428" spans="1:48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75"/>
    </row>
    <row r="429" spans="1:48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75"/>
    </row>
    <row r="430" spans="1:48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75"/>
    </row>
    <row r="431" spans="1:48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75"/>
    </row>
    <row r="432" spans="1:48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75"/>
    </row>
    <row r="433" spans="1:48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75"/>
    </row>
    <row r="434" spans="1:48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75"/>
    </row>
    <row r="435" spans="1:48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75"/>
    </row>
    <row r="436" spans="1:48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75"/>
    </row>
    <row r="437" spans="1:48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75"/>
    </row>
    <row r="438" spans="1:48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75"/>
    </row>
    <row r="439" spans="1:48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75"/>
    </row>
    <row r="440" spans="1:48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75"/>
    </row>
    <row r="441" spans="1:48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75"/>
    </row>
    <row r="442" spans="1:48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75"/>
    </row>
    <row r="443" spans="1:48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75"/>
    </row>
    <row r="444" spans="1:48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75"/>
    </row>
    <row r="445" spans="1:48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75"/>
    </row>
    <row r="446" spans="1:48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75"/>
    </row>
    <row r="447" spans="1:48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75"/>
    </row>
    <row r="448" spans="1:48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75"/>
    </row>
    <row r="449" spans="1:48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75"/>
    </row>
    <row r="450" spans="1:48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  <c r="AQ450" s="82"/>
      <c r="AR450" s="82"/>
      <c r="AS450" s="82"/>
      <c r="AT450" s="82"/>
      <c r="AU450" s="82"/>
      <c r="AV450" s="75"/>
    </row>
    <row r="451" spans="1:48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  <c r="AQ451" s="82"/>
      <c r="AR451" s="82"/>
      <c r="AS451" s="82"/>
      <c r="AT451" s="82"/>
      <c r="AU451" s="82"/>
      <c r="AV451" s="75"/>
    </row>
    <row r="452" spans="1:48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  <c r="AR452" s="82"/>
      <c r="AS452" s="82"/>
      <c r="AT452" s="82"/>
      <c r="AU452" s="82"/>
      <c r="AV452" s="75"/>
    </row>
    <row r="453" spans="1:48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  <c r="AR453" s="82"/>
      <c r="AS453" s="82"/>
      <c r="AT453" s="82"/>
      <c r="AU453" s="82"/>
      <c r="AV453" s="75"/>
    </row>
    <row r="454" spans="1:48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  <c r="AR454" s="82"/>
      <c r="AS454" s="82"/>
      <c r="AT454" s="82"/>
      <c r="AU454" s="82"/>
      <c r="AV454" s="75"/>
    </row>
    <row r="455" spans="1:48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  <c r="AR455" s="82"/>
      <c r="AS455" s="82"/>
      <c r="AT455" s="82"/>
      <c r="AU455" s="82"/>
      <c r="AV455" s="75"/>
    </row>
    <row r="456" spans="1:48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75"/>
    </row>
    <row r="457" spans="1:48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75"/>
    </row>
    <row r="458" spans="1:48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75"/>
    </row>
    <row r="459" spans="1:48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  <c r="AR459" s="82"/>
      <c r="AS459" s="82"/>
      <c r="AT459" s="82"/>
      <c r="AU459" s="82"/>
      <c r="AV459" s="75"/>
    </row>
    <row r="460" spans="1:48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  <c r="AR460" s="82"/>
      <c r="AS460" s="82"/>
      <c r="AT460" s="82"/>
      <c r="AU460" s="82"/>
      <c r="AV460" s="75"/>
    </row>
    <row r="461" spans="1:48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75"/>
    </row>
    <row r="462" spans="1:48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  <c r="AR462" s="82"/>
      <c r="AS462" s="82"/>
      <c r="AT462" s="82"/>
      <c r="AU462" s="82"/>
      <c r="AV462" s="75"/>
    </row>
  </sheetData>
  <mergeCells count="61">
    <mergeCell ref="A117:O117"/>
    <mergeCell ref="A132:H132"/>
    <mergeCell ref="A125:L125"/>
    <mergeCell ref="A126:L126"/>
    <mergeCell ref="A129:L129"/>
    <mergeCell ref="A130:L130"/>
    <mergeCell ref="A131:H131"/>
    <mergeCell ref="A121:L121"/>
    <mergeCell ref="A122:L122"/>
    <mergeCell ref="A58:O58"/>
    <mergeCell ref="A61:O61"/>
    <mergeCell ref="A62:O62"/>
    <mergeCell ref="A66:O66"/>
    <mergeCell ref="A67:O67"/>
    <mergeCell ref="A63:O63"/>
    <mergeCell ref="A39:O39"/>
    <mergeCell ref="A40:O40"/>
    <mergeCell ref="A44:O44"/>
    <mergeCell ref="A43:O43"/>
    <mergeCell ref="A1:B1"/>
    <mergeCell ref="A2:B2"/>
    <mergeCell ref="A3:B3"/>
    <mergeCell ref="A4:B4"/>
    <mergeCell ref="A12:O12"/>
    <mergeCell ref="A5:B5"/>
    <mergeCell ref="A6:B6"/>
    <mergeCell ref="A7:K7"/>
    <mergeCell ref="A9:K9"/>
    <mergeCell ref="A35:O35"/>
    <mergeCell ref="A13:O13"/>
    <mergeCell ref="A48:O48"/>
    <mergeCell ref="A49:B49"/>
    <mergeCell ref="A52:O52"/>
    <mergeCell ref="A53:O53"/>
    <mergeCell ref="A47:O47"/>
    <mergeCell ref="A70:O70"/>
    <mergeCell ref="A71:O71"/>
    <mergeCell ref="A72:G72"/>
    <mergeCell ref="A75:O75"/>
    <mergeCell ref="A76:O76"/>
    <mergeCell ref="A79:O79"/>
    <mergeCell ref="A80:O80"/>
    <mergeCell ref="A83:G83"/>
    <mergeCell ref="A86:O86"/>
    <mergeCell ref="A87:O87"/>
    <mergeCell ref="A134:H134"/>
    <mergeCell ref="A133:H133"/>
    <mergeCell ref="A90:O90"/>
    <mergeCell ref="A91:O91"/>
    <mergeCell ref="A94:O94"/>
    <mergeCell ref="A95:G95"/>
    <mergeCell ref="A118:O118"/>
    <mergeCell ref="A98:O98"/>
    <mergeCell ref="A99:O99"/>
    <mergeCell ref="A102:O102"/>
    <mergeCell ref="A103:O103"/>
    <mergeCell ref="A106:G106"/>
    <mergeCell ref="A109:O109"/>
    <mergeCell ref="A110:O110"/>
    <mergeCell ref="A113:O113"/>
    <mergeCell ref="A114:O114"/>
  </mergeCells>
  <phoneticPr fontId="12" type="noConversion"/>
  <printOptions horizontalCentered="1"/>
  <pageMargins left="7.874015748031496E-2" right="7.874015748031496E-2" top="0.19685039370078741" bottom="0.19685039370078741" header="0.51181102362204722" footer="0.51181102362204722"/>
  <pageSetup scale="53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55"/>
  <sheetViews>
    <sheetView workbookViewId="0">
      <selection activeCell="M20" sqref="M20"/>
    </sheetView>
  </sheetViews>
  <sheetFormatPr defaultRowHeight="12.75"/>
  <cols>
    <col min="1" max="1" width="16.85546875" customWidth="1"/>
    <col min="2" max="2" width="18.5703125" customWidth="1"/>
    <col min="3" max="3" width="13.85546875" bestFit="1" customWidth="1"/>
    <col min="4" max="4" width="13.5703125" customWidth="1"/>
    <col min="6" max="6" width="13.85546875" bestFit="1" customWidth="1"/>
    <col min="7" max="7" width="18.140625" customWidth="1"/>
    <col min="8" max="8" width="14.5703125" customWidth="1"/>
    <col min="9" max="9" width="10.85546875" customWidth="1"/>
    <col min="10" max="10" width="12.5703125" bestFit="1" customWidth="1"/>
    <col min="11" max="11" width="11.7109375" bestFit="1" customWidth="1"/>
    <col min="12" max="12" width="13.85546875" bestFit="1" customWidth="1"/>
    <col min="13" max="13" width="23.7109375" bestFit="1" customWidth="1"/>
    <col min="14" max="14" width="17" customWidth="1"/>
    <col min="15" max="15" width="12.28515625" customWidth="1"/>
    <col min="16" max="16" width="12.140625" customWidth="1"/>
    <col min="17" max="17" width="14.85546875" customWidth="1"/>
    <col min="18" max="18" width="13.5703125" customWidth="1"/>
    <col min="21" max="21" width="9.7109375" bestFit="1" customWidth="1"/>
  </cols>
  <sheetData>
    <row r="1" spans="1:19">
      <c r="A1" s="472" t="s">
        <v>24</v>
      </c>
      <c r="B1" s="472"/>
      <c r="C1" s="472"/>
      <c r="D1" s="43" t="str">
        <f>'Prilog 2'!D1</f>
        <v>ZIF "FORTUNA FOND" d.d.</v>
      </c>
      <c r="E1" s="70"/>
      <c r="F1" s="2"/>
    </row>
    <row r="2" spans="1:19">
      <c r="A2" s="472" t="s">
        <v>25</v>
      </c>
      <c r="B2" s="472"/>
      <c r="C2" s="472"/>
      <c r="D2" s="43" t="str">
        <f>'Prilog 2'!D2</f>
        <v>ZJP-031-03</v>
      </c>
      <c r="E2" s="70"/>
      <c r="F2" s="2"/>
      <c r="R2" s="158" t="s">
        <v>295</v>
      </c>
    </row>
    <row r="3" spans="1:19">
      <c r="A3" s="472" t="s">
        <v>26</v>
      </c>
      <c r="B3" s="472"/>
      <c r="C3" s="472"/>
      <c r="D3" s="43" t="str">
        <f>'Prilog 2'!D3</f>
        <v>LILIUM ASSET MANAGEMENT d.o.o. Sarajevo</v>
      </c>
      <c r="E3" s="70"/>
      <c r="F3" s="2"/>
    </row>
    <row r="4" spans="1:19">
      <c r="A4" s="472" t="s">
        <v>27</v>
      </c>
      <c r="B4" s="472"/>
      <c r="C4" s="472"/>
      <c r="D4" s="43"/>
      <c r="E4" s="70"/>
      <c r="F4" s="2"/>
    </row>
    <row r="5" spans="1:19">
      <c r="A5" s="472" t="s">
        <v>28</v>
      </c>
      <c r="B5" s="472"/>
      <c r="C5" s="472"/>
      <c r="D5" s="43" t="str">
        <f>'Prilog 2'!D5</f>
        <v>4201337670008</v>
      </c>
      <c r="E5" s="70"/>
      <c r="F5" s="2"/>
    </row>
    <row r="6" spans="1:19">
      <c r="A6" s="472" t="s">
        <v>29</v>
      </c>
      <c r="B6" s="472"/>
      <c r="C6" s="472"/>
      <c r="D6" s="43" t="str">
        <f>'Prilog 2'!D6</f>
        <v>4263012890007</v>
      </c>
      <c r="E6" s="70"/>
      <c r="F6" s="2"/>
    </row>
    <row r="8" spans="1:19" s="170" customFormat="1" ht="13.5" customHeight="1">
      <c r="A8" s="471" t="s">
        <v>485</v>
      </c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1:19" ht="51">
      <c r="A9" s="119" t="s">
        <v>153</v>
      </c>
      <c r="B9" s="468" t="s">
        <v>51</v>
      </c>
      <c r="C9" s="469"/>
      <c r="D9" s="469"/>
      <c r="E9" s="469"/>
      <c r="F9" s="470"/>
      <c r="G9" s="468" t="s">
        <v>154</v>
      </c>
      <c r="H9" s="469"/>
      <c r="I9" s="469"/>
      <c r="J9" s="469"/>
      <c r="K9" s="470"/>
      <c r="L9" s="119" t="s">
        <v>155</v>
      </c>
      <c r="M9" s="119" t="s">
        <v>156</v>
      </c>
      <c r="N9" s="119" t="s">
        <v>157</v>
      </c>
      <c r="O9" s="119" t="s">
        <v>158</v>
      </c>
      <c r="P9" s="119" t="s">
        <v>159</v>
      </c>
      <c r="Q9" s="119" t="s">
        <v>160</v>
      </c>
      <c r="R9" s="119" t="s">
        <v>50</v>
      </c>
    </row>
    <row r="10" spans="1:19" ht="38.25">
      <c r="A10" s="122"/>
      <c r="B10" s="123" t="s">
        <v>5</v>
      </c>
      <c r="C10" s="123" t="s">
        <v>161</v>
      </c>
      <c r="D10" s="123" t="s">
        <v>162</v>
      </c>
      <c r="E10" s="124" t="s">
        <v>53</v>
      </c>
      <c r="F10" s="125" t="s">
        <v>52</v>
      </c>
      <c r="G10" s="124" t="s">
        <v>163</v>
      </c>
      <c r="H10" s="124" t="s">
        <v>49</v>
      </c>
      <c r="I10" s="124" t="s">
        <v>225</v>
      </c>
      <c r="J10" s="124" t="s">
        <v>53</v>
      </c>
      <c r="K10" s="125" t="s">
        <v>52</v>
      </c>
      <c r="L10" s="122"/>
      <c r="M10" s="122"/>
      <c r="N10" s="122"/>
      <c r="O10" s="122"/>
      <c r="P10" s="122"/>
      <c r="Q10" s="122"/>
      <c r="R10" s="122"/>
    </row>
    <row r="11" spans="1:19" ht="25.5">
      <c r="A11" s="118">
        <v>1</v>
      </c>
      <c r="B11" s="118">
        <v>2</v>
      </c>
      <c r="C11" s="118">
        <v>3</v>
      </c>
      <c r="D11" s="120">
        <v>4</v>
      </c>
      <c r="E11" s="120">
        <v>5</v>
      </c>
      <c r="F11" s="121" t="s">
        <v>164</v>
      </c>
      <c r="G11" s="121">
        <v>7</v>
      </c>
      <c r="H11" s="121">
        <v>8</v>
      </c>
      <c r="I11" s="121">
        <v>9</v>
      </c>
      <c r="J11" s="121">
        <v>10</v>
      </c>
      <c r="K11" s="121" t="s">
        <v>165</v>
      </c>
      <c r="L11" s="117" t="s">
        <v>388</v>
      </c>
      <c r="M11" s="121">
        <v>13</v>
      </c>
      <c r="N11" s="117" t="s">
        <v>226</v>
      </c>
      <c r="O11" s="118">
        <v>15</v>
      </c>
      <c r="P11" s="117" t="s">
        <v>166</v>
      </c>
      <c r="Q11" s="118">
        <v>17</v>
      </c>
      <c r="R11" s="117" t="s">
        <v>227</v>
      </c>
    </row>
    <row r="12" spans="1:19">
      <c r="A12" s="333" t="s">
        <v>458</v>
      </c>
      <c r="B12" s="319">
        <v>6292682.1967741931</v>
      </c>
      <c r="C12" s="319">
        <v>6124441.3167741951</v>
      </c>
      <c r="D12" s="319">
        <v>34189.291290322595</v>
      </c>
      <c r="E12" s="334">
        <v>0</v>
      </c>
      <c r="F12" s="319">
        <v>12451312.80483871</v>
      </c>
      <c r="G12" s="329">
        <v>0</v>
      </c>
      <c r="H12" s="319">
        <v>11891.552903225809</v>
      </c>
      <c r="I12" s="319">
        <v>7562.1225806451639</v>
      </c>
      <c r="J12" s="319">
        <v>0</v>
      </c>
      <c r="K12" s="319">
        <v>19453.675483870971</v>
      </c>
      <c r="L12" s="319">
        <v>12431859.12935484</v>
      </c>
      <c r="M12" s="319">
        <v>90280.578709676207</v>
      </c>
      <c r="N12" s="319">
        <v>12341578.550645165</v>
      </c>
      <c r="O12" s="335">
        <v>1.6E-2</v>
      </c>
      <c r="P12" s="329">
        <v>16771.05</v>
      </c>
      <c r="Q12" s="336">
        <v>2235737</v>
      </c>
      <c r="R12" s="319">
        <v>5.5605194749448774</v>
      </c>
      <c r="S12" s="242"/>
    </row>
    <row r="13" spans="1:19">
      <c r="A13" s="333" t="s">
        <v>459</v>
      </c>
      <c r="B13" s="319">
        <v>6256879.328928574</v>
      </c>
      <c r="C13" s="319">
        <v>6256600.4625000004</v>
      </c>
      <c r="D13" s="319">
        <v>24334.787142857149</v>
      </c>
      <c r="E13" s="334">
        <v>0</v>
      </c>
      <c r="F13" s="319">
        <v>12537814.578571426</v>
      </c>
      <c r="G13" s="329">
        <v>0</v>
      </c>
      <c r="H13" s="319">
        <v>6559.6221428571389</v>
      </c>
      <c r="I13" s="319">
        <v>7786.5589285714259</v>
      </c>
      <c r="J13" s="319">
        <v>0</v>
      </c>
      <c r="K13" s="319">
        <v>14346.181071428584</v>
      </c>
      <c r="L13" s="319">
        <v>12523468.397499997</v>
      </c>
      <c r="M13" s="319">
        <v>188159.33321428573</v>
      </c>
      <c r="N13" s="319">
        <v>12335309.064285712</v>
      </c>
      <c r="O13" s="335">
        <v>1.6E-2</v>
      </c>
      <c r="P13" s="329">
        <v>15140.330000000002</v>
      </c>
      <c r="Q13" s="336">
        <v>2235737</v>
      </c>
      <c r="R13" s="319">
        <v>5.6014944501522317</v>
      </c>
      <c r="S13" s="242"/>
    </row>
    <row r="14" spans="1:19">
      <c r="A14" s="333" t="s">
        <v>460</v>
      </c>
      <c r="B14" s="319">
        <v>6237615.8432258079</v>
      </c>
      <c r="C14" s="319">
        <v>6418625.3458064506</v>
      </c>
      <c r="D14" s="319">
        <v>10140.188709677423</v>
      </c>
      <c r="E14" s="334">
        <v>0</v>
      </c>
      <c r="F14" s="319">
        <v>12666381.377741935</v>
      </c>
      <c r="G14" s="329">
        <v>0</v>
      </c>
      <c r="H14" s="319">
        <v>2496.6854838709592</v>
      </c>
      <c r="I14" s="319">
        <v>4395.579677419355</v>
      </c>
      <c r="J14" s="319">
        <v>0</v>
      </c>
      <c r="K14" s="319">
        <v>6892.2651612903264</v>
      </c>
      <c r="L14" s="319">
        <v>12659489.112580644</v>
      </c>
      <c r="M14" s="319">
        <v>228069.00645161295</v>
      </c>
      <c r="N14" s="319">
        <v>12431420.10612903</v>
      </c>
      <c r="O14" s="335">
        <v>1.6E-2</v>
      </c>
      <c r="P14" s="329">
        <v>16893.11</v>
      </c>
      <c r="Q14" s="336">
        <v>2235737</v>
      </c>
      <c r="R14" s="319">
        <v>5.6623332780962006</v>
      </c>
      <c r="S14" s="242"/>
    </row>
    <row r="15" spans="1:19">
      <c r="A15" s="333" t="s">
        <v>464</v>
      </c>
      <c r="B15" s="329">
        <v>6209525.263666668</v>
      </c>
      <c r="C15" s="329">
        <v>6433864.0916666659</v>
      </c>
      <c r="D15" s="329">
        <v>8687.1300000000028</v>
      </c>
      <c r="E15" s="340">
        <v>0</v>
      </c>
      <c r="F15" s="329">
        <v>12652076.485333333</v>
      </c>
      <c r="G15" s="329">
        <v>0</v>
      </c>
      <c r="H15" s="329">
        <v>2100.6043333333323</v>
      </c>
      <c r="I15" s="329">
        <v>5067.933</v>
      </c>
      <c r="J15" s="329">
        <v>0</v>
      </c>
      <c r="K15" s="329">
        <v>7168.5373333333364</v>
      </c>
      <c r="L15" s="329">
        <v>12644907.948000001</v>
      </c>
      <c r="M15" s="329">
        <v>269349.27733333409</v>
      </c>
      <c r="N15" s="329">
        <v>12375558.670666669</v>
      </c>
      <c r="O15" s="335">
        <v>1.6E-2</v>
      </c>
      <c r="P15" s="329">
        <v>16274.699999999997</v>
      </c>
      <c r="Q15" s="341">
        <v>2235737</v>
      </c>
      <c r="R15" s="329">
        <v>5.6558119081090501</v>
      </c>
      <c r="S15" s="242"/>
    </row>
    <row r="16" spans="1:19">
      <c r="A16" s="333" t="s">
        <v>465</v>
      </c>
      <c r="B16" s="329">
        <v>6184555.6800000025</v>
      </c>
      <c r="C16" s="329">
        <v>6444749.9596774196</v>
      </c>
      <c r="D16" s="329">
        <v>8991.7809677419373</v>
      </c>
      <c r="E16" s="340">
        <v>0</v>
      </c>
      <c r="F16" s="329">
        <v>12638297.420645162</v>
      </c>
      <c r="G16" s="329">
        <v>7.1570967741935485</v>
      </c>
      <c r="H16" s="329">
        <v>4463.2935483870924</v>
      </c>
      <c r="I16" s="329">
        <v>7349.8645161290342</v>
      </c>
      <c r="J16" s="329">
        <v>0</v>
      </c>
      <c r="K16" s="329">
        <v>11820.315161290326</v>
      </c>
      <c r="L16" s="329">
        <v>12626477.105483875</v>
      </c>
      <c r="M16" s="329">
        <v>281381.83129032265</v>
      </c>
      <c r="N16" s="329">
        <v>12345095.274193548</v>
      </c>
      <c r="O16" s="335">
        <v>1.6E-2</v>
      </c>
      <c r="P16" s="329">
        <v>16775.809999999998</v>
      </c>
      <c r="Q16" s="341">
        <v>2235737</v>
      </c>
      <c r="R16" s="329">
        <v>5.6475681645398677</v>
      </c>
      <c r="S16" s="242"/>
    </row>
    <row r="17" spans="1:19">
      <c r="A17" s="333" t="s">
        <v>466</v>
      </c>
      <c r="B17" s="329">
        <v>6177521.5453333342</v>
      </c>
      <c r="C17" s="329">
        <v>6369983.0080000013</v>
      </c>
      <c r="D17" s="329">
        <v>19938.121999999999</v>
      </c>
      <c r="E17" s="340">
        <v>0</v>
      </c>
      <c r="F17" s="329">
        <v>12567442.675333338</v>
      </c>
      <c r="G17" s="329">
        <v>60.769000000000005</v>
      </c>
      <c r="H17" s="329">
        <v>4665.9696666666623</v>
      </c>
      <c r="I17" s="329">
        <v>8387.9050000000007</v>
      </c>
      <c r="J17" s="329">
        <v>0</v>
      </c>
      <c r="K17" s="329">
        <v>13114.643666666665</v>
      </c>
      <c r="L17" s="329">
        <v>12554328.031666666</v>
      </c>
      <c r="M17" s="329">
        <v>228550.728</v>
      </c>
      <c r="N17" s="329">
        <v>12325777.303666668</v>
      </c>
      <c r="O17" s="335">
        <v>1.6E-2</v>
      </c>
      <c r="P17" s="329">
        <v>16209.25</v>
      </c>
      <c r="Q17" s="341">
        <v>2235737</v>
      </c>
      <c r="R17" s="329">
        <v>5.615297341175042</v>
      </c>
      <c r="S17" s="242"/>
    </row>
    <row r="18" spans="1:19">
      <c r="A18" s="333" t="s">
        <v>482</v>
      </c>
      <c r="B18" s="329">
        <v>6287820.6412903201</v>
      </c>
      <c r="C18" s="329">
        <v>6132486.8225806449</v>
      </c>
      <c r="D18" s="329">
        <v>19769.912580645167</v>
      </c>
      <c r="E18" s="340">
        <v>0</v>
      </c>
      <c r="F18" s="329">
        <v>12440077.376451608</v>
      </c>
      <c r="G18" s="329">
        <v>63.049032258064528</v>
      </c>
      <c r="H18" s="329">
        <v>6441.2009677419346</v>
      </c>
      <c r="I18" s="329">
        <v>6797.427419354839</v>
      </c>
      <c r="J18" s="329">
        <v>0</v>
      </c>
      <c r="K18" s="329">
        <v>13301.677419354835</v>
      </c>
      <c r="L18" s="329">
        <v>12426775.699032258</v>
      </c>
      <c r="M18" s="329">
        <v>25317.22806451613</v>
      </c>
      <c r="N18" s="329">
        <v>12401458.470967744</v>
      </c>
      <c r="O18" s="335">
        <v>1.6E-2</v>
      </c>
      <c r="P18" s="329">
        <v>16852.41</v>
      </c>
      <c r="Q18" s="341">
        <v>2235737</v>
      </c>
      <c r="R18" s="329">
        <v>5.5582457592428156</v>
      </c>
      <c r="S18" s="242"/>
    </row>
    <row r="19" spans="1:19">
      <c r="A19" s="333" t="s">
        <v>483</v>
      </c>
      <c r="B19" s="329">
        <v>6312904.998064517</v>
      </c>
      <c r="C19" s="329">
        <v>6067709.3883870952</v>
      </c>
      <c r="D19" s="329">
        <v>9083.4145161299821</v>
      </c>
      <c r="E19" s="340">
        <v>0</v>
      </c>
      <c r="F19" s="329">
        <v>12389697.800967742</v>
      </c>
      <c r="G19" s="329">
        <v>0</v>
      </c>
      <c r="H19" s="329">
        <v>2857.5135483870959</v>
      </c>
      <c r="I19" s="329">
        <v>16852.409999999989</v>
      </c>
      <c r="J19" s="329">
        <v>0</v>
      </c>
      <c r="K19" s="329">
        <v>19709.923548387091</v>
      </c>
      <c r="L19" s="329">
        <v>12369987.877419354</v>
      </c>
      <c r="M19" s="329">
        <v>0</v>
      </c>
      <c r="N19" s="329">
        <v>12369987.877419354</v>
      </c>
      <c r="O19" s="335">
        <v>1.6E-2</v>
      </c>
      <c r="P19" s="329">
        <v>16809.64</v>
      </c>
      <c r="Q19" s="341">
        <v>2235737</v>
      </c>
      <c r="R19" s="329">
        <v>5.5328457137039608</v>
      </c>
      <c r="S19" s="242"/>
    </row>
    <row r="20" spans="1:19">
      <c r="A20" s="333" t="s">
        <v>484</v>
      </c>
      <c r="B20" s="329">
        <v>6305184.3396666693</v>
      </c>
      <c r="C20" s="329">
        <v>6086926.2863333328</v>
      </c>
      <c r="D20" s="329">
        <v>1782.3950000000004</v>
      </c>
      <c r="E20" s="340">
        <v>0</v>
      </c>
      <c r="F20" s="329">
        <v>12393893.021</v>
      </c>
      <c r="G20" s="329">
        <v>0</v>
      </c>
      <c r="H20" s="329">
        <v>947.78699999999765</v>
      </c>
      <c r="I20" s="329">
        <v>32539.981666666685</v>
      </c>
      <c r="J20" s="329">
        <v>0</v>
      </c>
      <c r="K20" s="329">
        <v>33487.768666666678</v>
      </c>
      <c r="L20" s="329">
        <v>12360405.252333334</v>
      </c>
      <c r="M20" s="329">
        <v>0</v>
      </c>
      <c r="N20" s="329">
        <v>12360405.252333334</v>
      </c>
      <c r="O20" s="335">
        <v>1.6E-2</v>
      </c>
      <c r="P20" s="329">
        <v>16254.75</v>
      </c>
      <c r="Q20" s="341">
        <v>2235737</v>
      </c>
      <c r="R20" s="329">
        <v>5.5285595990643506</v>
      </c>
      <c r="S20" s="242"/>
    </row>
    <row r="21" spans="1:19">
      <c r="A21" s="126" t="s">
        <v>78</v>
      </c>
      <c r="B21" s="239">
        <f>+SUM(B12:B20)</f>
        <v>56264689.836950094</v>
      </c>
      <c r="C21" s="239">
        <f t="shared" ref="C21:P21" si="0">+SUM(C12:C20)</f>
        <v>56335386.681725793</v>
      </c>
      <c r="D21" s="239">
        <f t="shared" si="0"/>
        <v>136917.02220737425</v>
      </c>
      <c r="E21" s="239">
        <f t="shared" si="0"/>
        <v>0</v>
      </c>
      <c r="F21" s="239">
        <f t="shared" si="0"/>
        <v>112736993.54088324</v>
      </c>
      <c r="G21" s="239">
        <f t="shared" si="0"/>
        <v>130.97512903225808</v>
      </c>
      <c r="H21" s="239">
        <f t="shared" si="0"/>
        <v>42424.229594470024</v>
      </c>
      <c r="I21" s="239">
        <f t="shared" si="0"/>
        <v>96739.782788786499</v>
      </c>
      <c r="J21" s="239">
        <f t="shared" si="0"/>
        <v>0</v>
      </c>
      <c r="K21" s="239">
        <f t="shared" si="0"/>
        <v>139294.98751228882</v>
      </c>
      <c r="L21" s="239">
        <f t="shared" si="0"/>
        <v>112597698.55337095</v>
      </c>
      <c r="M21" s="239">
        <f t="shared" si="0"/>
        <v>1311107.9830637476</v>
      </c>
      <c r="N21" s="239">
        <f t="shared" si="0"/>
        <v>111286590.57030721</v>
      </c>
      <c r="O21" s="239"/>
      <c r="P21" s="239">
        <f t="shared" si="0"/>
        <v>147981.04999999999</v>
      </c>
      <c r="Q21" s="239"/>
      <c r="R21" s="239"/>
    </row>
    <row r="22" spans="1:19">
      <c r="A22" s="126" t="s">
        <v>167</v>
      </c>
      <c r="B22" s="239">
        <f>+AVERAGE(B12:B20)</f>
        <v>6251632.2041055663</v>
      </c>
      <c r="C22" s="239">
        <f t="shared" ref="C22:R22" si="1">+AVERAGE(C12:C20)</f>
        <v>6259487.4090806432</v>
      </c>
      <c r="D22" s="239">
        <f t="shared" si="1"/>
        <v>15213.002467486027</v>
      </c>
      <c r="E22" s="239">
        <f t="shared" si="1"/>
        <v>0</v>
      </c>
      <c r="F22" s="239">
        <f t="shared" si="1"/>
        <v>12526332.615653694</v>
      </c>
      <c r="G22" s="239">
        <f t="shared" si="1"/>
        <v>14.552792114695343</v>
      </c>
      <c r="H22" s="239">
        <f t="shared" si="1"/>
        <v>4713.8032882744474</v>
      </c>
      <c r="I22" s="239">
        <f t="shared" si="1"/>
        <v>10748.86475430961</v>
      </c>
      <c r="J22" s="239">
        <f t="shared" si="1"/>
        <v>0</v>
      </c>
      <c r="K22" s="239">
        <f t="shared" si="1"/>
        <v>15477.220834698757</v>
      </c>
      <c r="L22" s="239">
        <f t="shared" si="1"/>
        <v>12510855.394818995</v>
      </c>
      <c r="M22" s="239">
        <f t="shared" si="1"/>
        <v>145678.66478486086</v>
      </c>
      <c r="N22" s="239">
        <f t="shared" si="1"/>
        <v>12365176.730034135</v>
      </c>
      <c r="O22" s="239"/>
      <c r="P22" s="239">
        <f t="shared" si="1"/>
        <v>16442.338888888888</v>
      </c>
      <c r="Q22" s="239">
        <f t="shared" si="1"/>
        <v>2235737</v>
      </c>
      <c r="R22" s="239">
        <f t="shared" si="1"/>
        <v>5.5958528543364894</v>
      </c>
    </row>
    <row r="23" spans="1:19">
      <c r="A23" s="288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1"/>
      <c r="R23" s="330"/>
    </row>
    <row r="24" spans="1:19">
      <c r="A24" s="288"/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</row>
    <row r="25" spans="1:19" ht="12.75" customHeight="1">
      <c r="A25" s="108" t="str">
        <f>' Prilog 1'!A38</f>
        <v>Datum izvještaja: 30.09.2025.g.</v>
      </c>
      <c r="C25" s="272"/>
      <c r="G25" s="108"/>
      <c r="K25" s="242"/>
      <c r="O25" s="108" t="s">
        <v>173</v>
      </c>
    </row>
    <row r="26" spans="1:19" ht="12.75" customHeight="1">
      <c r="A26" s="127" t="s">
        <v>228</v>
      </c>
      <c r="M26" s="242"/>
    </row>
    <row r="27" spans="1:19" ht="12.75" customHeight="1">
      <c r="A27" s="287"/>
      <c r="B27" s="287"/>
      <c r="G27" s="108"/>
      <c r="M27" s="267"/>
      <c r="O27" s="219" t="s">
        <v>229</v>
      </c>
      <c r="P27" s="219"/>
      <c r="Q27" s="219"/>
      <c r="R27" s="219"/>
    </row>
    <row r="28" spans="1:19" ht="12.75" customHeight="1">
      <c r="A28" s="108" t="str">
        <f>+' Prilog 1'!A41</f>
        <v>Elvira Žilić dipl.ecc</v>
      </c>
      <c r="M28" s="242"/>
      <c r="O28" t="str">
        <f>+' Prilog 1'!C41</f>
        <v>Nedim Vilogorac dipl. oec.</v>
      </c>
    </row>
    <row r="29" spans="1:19" ht="12.75" customHeight="1"/>
    <row r="30" spans="1:19">
      <c r="L30" s="291"/>
      <c r="M30" s="291"/>
    </row>
    <row r="31" spans="1:19"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</row>
    <row r="32" spans="1:19"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</row>
    <row r="54" spans="15:15" ht="13.5" thickBot="1"/>
    <row r="55" spans="15:15" ht="13.5" thickBot="1">
      <c r="O55" s="109"/>
    </row>
  </sheetData>
  <mergeCells count="9">
    <mergeCell ref="B9:F9"/>
    <mergeCell ref="G9:K9"/>
    <mergeCell ref="A8:R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42"/>
  <sheetViews>
    <sheetView showGridLines="0" topLeftCell="A4" zoomScaleNormal="100" workbookViewId="0">
      <selection activeCell="P28" sqref="P28"/>
    </sheetView>
  </sheetViews>
  <sheetFormatPr defaultRowHeight="12.75"/>
  <cols>
    <col min="1" max="1" width="13.140625" style="48" customWidth="1"/>
    <col min="2" max="2" width="33.7109375" style="48" customWidth="1"/>
    <col min="3" max="3" width="29.28515625" style="48" customWidth="1"/>
    <col min="4" max="4" width="2.42578125" style="48" customWidth="1"/>
    <col min="5" max="7" width="9.140625" style="48" hidden="1" customWidth="1"/>
    <col min="8" max="10" width="9.140625" style="48"/>
    <col min="11" max="11" width="3.85546875" style="48" customWidth="1"/>
    <col min="12" max="12" width="4.140625" style="48" customWidth="1"/>
    <col min="13" max="13" width="15.7109375" style="48" hidden="1" customWidth="1"/>
    <col min="14" max="14" width="9.140625" style="48"/>
    <col min="15" max="15" width="5.7109375" style="48" customWidth="1"/>
    <col min="16" max="16" width="10.5703125" style="48" customWidth="1"/>
    <col min="17" max="17" width="7.42578125" style="48" customWidth="1"/>
    <col min="18" max="18" width="2.28515625" style="48" customWidth="1"/>
    <col min="19" max="19" width="9.140625" style="48"/>
    <col min="20" max="20" width="9.5703125" style="48" bestFit="1" customWidth="1"/>
    <col min="21" max="16384" width="9.140625" style="48"/>
  </cols>
  <sheetData>
    <row r="1" spans="1:21">
      <c r="A1" s="494" t="s">
        <v>24</v>
      </c>
      <c r="B1" s="494"/>
      <c r="C1" s="298"/>
      <c r="D1" s="299" t="s">
        <v>88</v>
      </c>
      <c r="E1" s="298"/>
      <c r="F1" s="300"/>
      <c r="Q1" s="48" t="s">
        <v>411</v>
      </c>
    </row>
    <row r="2" spans="1:21" ht="12.75" customHeight="1">
      <c r="A2" s="494" t="s">
        <v>25</v>
      </c>
      <c r="B2" s="494"/>
      <c r="C2" s="298"/>
      <c r="D2" s="299" t="s">
        <v>84</v>
      </c>
      <c r="E2" s="298"/>
      <c r="F2" s="300"/>
    </row>
    <row r="3" spans="1:21" ht="12.75" customHeight="1">
      <c r="A3" s="494" t="s">
        <v>26</v>
      </c>
      <c r="B3" s="494"/>
      <c r="C3" s="298"/>
      <c r="D3" s="299" t="s">
        <v>89</v>
      </c>
      <c r="E3" s="298"/>
      <c r="F3" s="300"/>
    </row>
    <row r="4" spans="1:21" ht="12.75" customHeight="1">
      <c r="A4" s="494" t="s">
        <v>27</v>
      </c>
      <c r="B4" s="494"/>
      <c r="C4" s="298"/>
      <c r="D4" s="401" t="s">
        <v>479</v>
      </c>
      <c r="E4" s="298"/>
      <c r="F4" s="300"/>
    </row>
    <row r="5" spans="1:21" ht="12.75" customHeight="1">
      <c r="A5" s="494" t="s">
        <v>28</v>
      </c>
      <c r="B5" s="494"/>
      <c r="C5" s="298"/>
      <c r="D5" s="302" t="s">
        <v>90</v>
      </c>
      <c r="E5" s="298"/>
      <c r="F5" s="300"/>
    </row>
    <row r="6" spans="1:21" ht="12.75" customHeight="1">
      <c r="A6" s="494" t="s">
        <v>29</v>
      </c>
      <c r="B6" s="494"/>
      <c r="C6" s="298"/>
      <c r="D6" s="303" t="s">
        <v>85</v>
      </c>
      <c r="E6" s="298"/>
      <c r="F6" s="300"/>
    </row>
    <row r="7" spans="1:21" ht="20.25" customHeight="1">
      <c r="B7" s="304" t="s">
        <v>486</v>
      </c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5"/>
    </row>
    <row r="8" spans="1:21" ht="30" customHeight="1">
      <c r="A8" s="306" t="s">
        <v>412</v>
      </c>
      <c r="B8" s="491" t="s">
        <v>413</v>
      </c>
      <c r="C8" s="491"/>
      <c r="D8" s="491"/>
      <c r="E8" s="491"/>
      <c r="F8" s="491"/>
      <c r="G8" s="491"/>
      <c r="H8" s="491" t="s">
        <v>414</v>
      </c>
      <c r="I8" s="491"/>
      <c r="J8" s="491"/>
      <c r="K8" s="491"/>
      <c r="L8" s="491"/>
      <c r="M8" s="491"/>
      <c r="N8" s="492" t="s">
        <v>415</v>
      </c>
      <c r="O8" s="492"/>
      <c r="P8" s="492"/>
      <c r="Q8" s="492"/>
      <c r="R8" s="492"/>
    </row>
    <row r="9" spans="1:21" ht="12.75" customHeight="1">
      <c r="A9" s="388">
        <v>1</v>
      </c>
      <c r="B9" s="493">
        <v>2</v>
      </c>
      <c r="C9" s="493"/>
      <c r="D9" s="493"/>
      <c r="E9" s="493"/>
      <c r="F9" s="493"/>
      <c r="G9" s="493"/>
      <c r="H9" s="493">
        <v>3</v>
      </c>
      <c r="I9" s="493"/>
      <c r="J9" s="493"/>
      <c r="K9" s="493"/>
      <c r="L9" s="493"/>
      <c r="M9" s="493"/>
      <c r="N9" s="493">
        <v>4</v>
      </c>
      <c r="O9" s="493"/>
      <c r="P9" s="493"/>
      <c r="Q9" s="493"/>
      <c r="R9" s="493"/>
    </row>
    <row r="10" spans="1:21">
      <c r="A10" s="307" t="s">
        <v>6</v>
      </c>
      <c r="B10" s="488" t="s">
        <v>416</v>
      </c>
      <c r="C10" s="488"/>
      <c r="D10" s="488"/>
      <c r="E10" s="488"/>
      <c r="F10" s="488"/>
      <c r="G10" s="488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</row>
    <row r="11" spans="1:21">
      <c r="A11" s="388" t="s">
        <v>0</v>
      </c>
      <c r="B11" s="482" t="s">
        <v>5</v>
      </c>
      <c r="C11" s="482"/>
      <c r="D11" s="482"/>
      <c r="E11" s="482"/>
      <c r="F11" s="482"/>
      <c r="G11" s="482"/>
      <c r="H11" s="483">
        <v>6272039.6600000001</v>
      </c>
      <c r="I11" s="483"/>
      <c r="J11" s="483"/>
      <c r="K11" s="483"/>
      <c r="L11" s="483"/>
      <c r="M11" s="483"/>
      <c r="N11" s="487">
        <v>0.50741621400555381</v>
      </c>
      <c r="O11" s="487"/>
      <c r="P11" s="487"/>
      <c r="Q11" s="487"/>
      <c r="R11" s="487"/>
      <c r="T11" s="53"/>
      <c r="U11" s="53"/>
    </row>
    <row r="12" spans="1:21">
      <c r="A12" s="388" t="s">
        <v>1</v>
      </c>
      <c r="B12" s="482" t="s">
        <v>417</v>
      </c>
      <c r="C12" s="482"/>
      <c r="D12" s="482"/>
      <c r="E12" s="482"/>
      <c r="F12" s="482"/>
      <c r="G12" s="482"/>
      <c r="H12" s="483">
        <v>6085441.1606000001</v>
      </c>
      <c r="I12" s="483"/>
      <c r="J12" s="483"/>
      <c r="K12" s="483"/>
      <c r="L12" s="483"/>
      <c r="M12" s="483"/>
      <c r="N12" s="487">
        <v>0.4923201512831657</v>
      </c>
      <c r="O12" s="487"/>
      <c r="P12" s="487"/>
      <c r="Q12" s="487"/>
      <c r="R12" s="487"/>
      <c r="T12" s="53"/>
      <c r="U12" s="53"/>
    </row>
    <row r="13" spans="1:21">
      <c r="A13" s="388" t="s">
        <v>418</v>
      </c>
      <c r="B13" s="482" t="s">
        <v>419</v>
      </c>
      <c r="C13" s="482"/>
      <c r="D13" s="482"/>
      <c r="E13" s="482"/>
      <c r="F13" s="482"/>
      <c r="G13" s="482"/>
      <c r="H13" s="483">
        <v>5141984.5906999996</v>
      </c>
      <c r="I13" s="483"/>
      <c r="J13" s="483"/>
      <c r="K13" s="483"/>
      <c r="L13" s="483"/>
      <c r="M13" s="483"/>
      <c r="N13" s="487">
        <v>0.41599328048379891</v>
      </c>
      <c r="O13" s="487"/>
      <c r="P13" s="487"/>
      <c r="Q13" s="487"/>
      <c r="R13" s="487"/>
      <c r="T13" s="53"/>
      <c r="U13" s="53"/>
    </row>
    <row r="14" spans="1:21">
      <c r="A14" s="388" t="s">
        <v>420</v>
      </c>
      <c r="B14" s="482" t="s">
        <v>421</v>
      </c>
      <c r="C14" s="482"/>
      <c r="D14" s="482"/>
      <c r="E14" s="482"/>
      <c r="F14" s="482"/>
      <c r="G14" s="482"/>
      <c r="H14" s="483">
        <v>16571.218499999999</v>
      </c>
      <c r="I14" s="483"/>
      <c r="J14" s="483"/>
      <c r="K14" s="483"/>
      <c r="L14" s="483"/>
      <c r="M14" s="483"/>
      <c r="N14" s="487">
        <v>1.340633256252208E-3</v>
      </c>
      <c r="O14" s="487"/>
      <c r="P14" s="487"/>
      <c r="Q14" s="487"/>
      <c r="R14" s="487"/>
      <c r="T14" s="53"/>
      <c r="U14" s="53"/>
    </row>
    <row r="15" spans="1:21">
      <c r="A15" s="388" t="s">
        <v>422</v>
      </c>
      <c r="B15" s="482" t="s">
        <v>423</v>
      </c>
      <c r="C15" s="482"/>
      <c r="D15" s="482"/>
      <c r="E15" s="482"/>
      <c r="F15" s="482"/>
      <c r="G15" s="482"/>
      <c r="H15" s="483"/>
      <c r="I15" s="483"/>
      <c r="J15" s="483"/>
      <c r="K15" s="483"/>
      <c r="L15" s="483"/>
      <c r="M15" s="483"/>
      <c r="N15" s="487">
        <v>0</v>
      </c>
      <c r="O15" s="487"/>
      <c r="P15" s="487"/>
      <c r="Q15" s="487"/>
      <c r="R15" s="487"/>
      <c r="T15" s="53"/>
      <c r="U15" s="53"/>
    </row>
    <row r="16" spans="1:21">
      <c r="A16" s="388" t="s">
        <v>424</v>
      </c>
      <c r="B16" s="482" t="s">
        <v>425</v>
      </c>
      <c r="C16" s="482"/>
      <c r="D16" s="482"/>
      <c r="E16" s="482"/>
      <c r="F16" s="482"/>
      <c r="G16" s="482"/>
      <c r="H16" s="483">
        <v>926885.35140000004</v>
      </c>
      <c r="I16" s="483"/>
      <c r="J16" s="483"/>
      <c r="K16" s="483"/>
      <c r="L16" s="483"/>
      <c r="M16" s="483"/>
      <c r="N16" s="487">
        <v>7.4986237543114537E-2</v>
      </c>
      <c r="O16" s="487"/>
      <c r="P16" s="487"/>
      <c r="Q16" s="487"/>
      <c r="R16" s="487"/>
      <c r="T16" s="53"/>
      <c r="U16" s="53"/>
    </row>
    <row r="17" spans="1:21">
      <c r="A17" s="388" t="s">
        <v>426</v>
      </c>
      <c r="B17" s="482" t="s">
        <v>427</v>
      </c>
      <c r="C17" s="482"/>
      <c r="D17" s="482"/>
      <c r="E17" s="482"/>
      <c r="F17" s="482"/>
      <c r="G17" s="482"/>
      <c r="H17" s="483"/>
      <c r="I17" s="483"/>
      <c r="J17" s="483"/>
      <c r="K17" s="483"/>
      <c r="L17" s="483"/>
      <c r="M17" s="483"/>
      <c r="N17" s="487">
        <v>0</v>
      </c>
      <c r="O17" s="487"/>
      <c r="P17" s="487"/>
      <c r="Q17" s="487"/>
      <c r="R17" s="487"/>
      <c r="T17" s="53"/>
      <c r="U17" s="53"/>
    </row>
    <row r="18" spans="1:21">
      <c r="A18" s="388" t="s">
        <v>428</v>
      </c>
      <c r="B18" s="482" t="s">
        <v>429</v>
      </c>
      <c r="C18" s="482"/>
      <c r="D18" s="482"/>
      <c r="E18" s="482"/>
      <c r="F18" s="482"/>
      <c r="G18" s="489"/>
      <c r="H18" s="483"/>
      <c r="I18" s="483"/>
      <c r="J18" s="483"/>
      <c r="K18" s="483"/>
      <c r="L18" s="483"/>
      <c r="M18" s="483"/>
      <c r="N18" s="487">
        <v>0</v>
      </c>
      <c r="O18" s="487"/>
      <c r="P18" s="487"/>
      <c r="Q18" s="487"/>
      <c r="R18" s="487"/>
      <c r="T18" s="53"/>
      <c r="U18" s="53"/>
    </row>
    <row r="19" spans="1:21">
      <c r="A19" s="388" t="s">
        <v>430</v>
      </c>
      <c r="B19" s="482" t="s">
        <v>431</v>
      </c>
      <c r="C19" s="482"/>
      <c r="D19" s="482"/>
      <c r="E19" s="482"/>
      <c r="F19" s="482"/>
      <c r="G19" s="482"/>
      <c r="H19" s="483"/>
      <c r="I19" s="483"/>
      <c r="J19" s="483"/>
      <c r="K19" s="483"/>
      <c r="L19" s="483"/>
      <c r="M19" s="483"/>
      <c r="N19" s="487">
        <v>0</v>
      </c>
      <c r="O19" s="487"/>
      <c r="P19" s="487"/>
      <c r="Q19" s="487"/>
      <c r="R19" s="487"/>
      <c r="T19" s="53"/>
      <c r="U19" s="53"/>
    </row>
    <row r="20" spans="1:21">
      <c r="A20" s="388" t="s">
        <v>2</v>
      </c>
      <c r="B20" s="482" t="s">
        <v>432</v>
      </c>
      <c r="C20" s="482"/>
      <c r="D20" s="482"/>
      <c r="E20" s="482"/>
      <c r="F20" s="482"/>
      <c r="G20" s="482"/>
      <c r="H20" s="483">
        <v>3258.72</v>
      </c>
      <c r="I20" s="483"/>
      <c r="J20" s="483"/>
      <c r="K20" s="483"/>
      <c r="L20" s="483"/>
      <c r="M20" s="483"/>
      <c r="N20" s="487">
        <v>2.6363471128053708E-4</v>
      </c>
      <c r="O20" s="487"/>
      <c r="P20" s="487"/>
      <c r="Q20" s="487"/>
      <c r="R20" s="487"/>
      <c r="T20" s="53"/>
      <c r="U20" s="53"/>
    </row>
    <row r="21" spans="1:21">
      <c r="A21" s="308" t="s">
        <v>433</v>
      </c>
      <c r="B21" s="482" t="s">
        <v>434</v>
      </c>
      <c r="C21" s="482"/>
      <c r="D21" s="482"/>
      <c r="E21" s="482"/>
      <c r="F21" s="482"/>
      <c r="G21" s="482"/>
      <c r="H21" s="483">
        <v>3258.72</v>
      </c>
      <c r="I21" s="483"/>
      <c r="J21" s="483"/>
      <c r="K21" s="483"/>
      <c r="L21" s="483"/>
      <c r="M21" s="483"/>
      <c r="N21" s="487">
        <v>2.6363471128053708E-4</v>
      </c>
      <c r="O21" s="487"/>
      <c r="P21" s="487"/>
      <c r="Q21" s="487"/>
      <c r="R21" s="487"/>
      <c r="T21" s="53"/>
      <c r="U21" s="53"/>
    </row>
    <row r="22" spans="1:21">
      <c r="A22" s="308" t="s">
        <v>435</v>
      </c>
      <c r="B22" s="482" t="s">
        <v>436</v>
      </c>
      <c r="C22" s="482"/>
      <c r="D22" s="482"/>
      <c r="E22" s="482"/>
      <c r="F22" s="482"/>
      <c r="G22" s="482"/>
      <c r="H22" s="483"/>
      <c r="I22" s="483"/>
      <c r="J22" s="483"/>
      <c r="K22" s="483"/>
      <c r="L22" s="483"/>
      <c r="M22" s="483"/>
      <c r="N22" s="487">
        <v>0</v>
      </c>
      <c r="O22" s="487"/>
      <c r="P22" s="487"/>
      <c r="Q22" s="487"/>
      <c r="R22" s="487"/>
      <c r="T22" s="53"/>
      <c r="U22" s="53"/>
    </row>
    <row r="23" spans="1:21">
      <c r="A23" s="388" t="s">
        <v>437</v>
      </c>
      <c r="B23" s="482" t="s">
        <v>438</v>
      </c>
      <c r="C23" s="482"/>
      <c r="D23" s="482"/>
      <c r="E23" s="482"/>
      <c r="F23" s="482"/>
      <c r="G23" s="482"/>
      <c r="H23" s="483"/>
      <c r="I23" s="483"/>
      <c r="J23" s="483"/>
      <c r="K23" s="483"/>
      <c r="L23" s="483"/>
      <c r="M23" s="483"/>
      <c r="N23" s="487">
        <v>0</v>
      </c>
      <c r="O23" s="487"/>
      <c r="P23" s="487"/>
      <c r="Q23" s="487"/>
      <c r="R23" s="487"/>
      <c r="T23" s="53"/>
      <c r="U23" s="53"/>
    </row>
    <row r="24" spans="1:21" ht="18" customHeight="1">
      <c r="A24" s="309" t="s">
        <v>439</v>
      </c>
      <c r="B24" s="477" t="s">
        <v>440</v>
      </c>
      <c r="C24" s="477"/>
      <c r="D24" s="477"/>
      <c r="E24" s="477"/>
      <c r="F24" s="477"/>
      <c r="G24" s="477"/>
      <c r="H24" s="478">
        <v>12360739.5406</v>
      </c>
      <c r="I24" s="478"/>
      <c r="J24" s="478"/>
      <c r="K24" s="478"/>
      <c r="L24" s="478"/>
      <c r="M24" s="478"/>
      <c r="N24" s="487">
        <v>1</v>
      </c>
      <c r="O24" s="487"/>
      <c r="P24" s="487"/>
      <c r="Q24" s="487"/>
      <c r="R24" s="487"/>
      <c r="T24" s="53"/>
      <c r="U24" s="53"/>
    </row>
    <row r="25" spans="1:21">
      <c r="A25" s="307" t="s">
        <v>7</v>
      </c>
      <c r="B25" s="488" t="s">
        <v>441</v>
      </c>
      <c r="C25" s="488"/>
      <c r="D25" s="488"/>
      <c r="E25" s="488"/>
      <c r="F25" s="488"/>
      <c r="G25" s="488"/>
      <c r="H25" s="483"/>
      <c r="I25" s="483"/>
      <c r="J25" s="483"/>
      <c r="K25" s="483"/>
      <c r="L25" s="483"/>
      <c r="M25" s="483"/>
      <c r="N25" s="310"/>
      <c r="O25" s="311"/>
      <c r="P25" s="311"/>
      <c r="Q25" s="311"/>
      <c r="R25" s="311"/>
      <c r="T25" s="53"/>
      <c r="U25" s="53"/>
    </row>
    <row r="26" spans="1:21">
      <c r="A26" s="388" t="s">
        <v>3</v>
      </c>
      <c r="B26" s="482" t="s">
        <v>163</v>
      </c>
      <c r="C26" s="482"/>
      <c r="D26" s="482"/>
      <c r="E26" s="482"/>
      <c r="F26" s="482"/>
      <c r="G26" s="482"/>
      <c r="H26" s="483">
        <v>0</v>
      </c>
      <c r="I26" s="483"/>
      <c r="J26" s="483"/>
      <c r="K26" s="483"/>
      <c r="L26" s="483"/>
      <c r="M26" s="483"/>
      <c r="N26" s="312"/>
      <c r="O26" s="311"/>
      <c r="P26" s="311"/>
      <c r="Q26" s="311"/>
      <c r="R26" s="311"/>
      <c r="T26" s="53"/>
      <c r="U26" s="53"/>
    </row>
    <row r="27" spans="1:21">
      <c r="A27" s="388" t="s">
        <v>4</v>
      </c>
      <c r="B27" s="482" t="s">
        <v>49</v>
      </c>
      <c r="C27" s="482"/>
      <c r="D27" s="482"/>
      <c r="E27" s="482"/>
      <c r="F27" s="482"/>
      <c r="G27" s="482"/>
      <c r="H27" s="483">
        <f>11180.42+1133.04</f>
        <v>12313.46</v>
      </c>
      <c r="I27" s="483"/>
      <c r="J27" s="483"/>
      <c r="K27" s="483"/>
      <c r="L27" s="483"/>
      <c r="M27" s="483"/>
      <c r="N27" s="312"/>
      <c r="O27" s="311"/>
      <c r="P27" s="311"/>
      <c r="Q27" s="311"/>
      <c r="R27" s="311"/>
      <c r="T27" s="422"/>
      <c r="U27" s="53"/>
    </row>
    <row r="28" spans="1:21" s="51" customFormat="1" ht="15" customHeight="1">
      <c r="A28" s="388" t="s">
        <v>442</v>
      </c>
      <c r="B28" s="482" t="s">
        <v>443</v>
      </c>
      <c r="C28" s="482"/>
      <c r="D28" s="482"/>
      <c r="E28" s="482"/>
      <c r="F28" s="482"/>
      <c r="G28" s="482"/>
      <c r="H28" s="484">
        <v>16254.75</v>
      </c>
      <c r="I28" s="485"/>
      <c r="J28" s="485"/>
      <c r="K28" s="485"/>
      <c r="L28" s="485"/>
      <c r="M28" s="486"/>
      <c r="N28" s="312"/>
      <c r="O28" s="311"/>
      <c r="P28" s="311"/>
      <c r="Q28" s="311"/>
      <c r="R28" s="311"/>
      <c r="T28" s="422"/>
      <c r="U28" s="53"/>
    </row>
    <row r="29" spans="1:21" s="51" customFormat="1" ht="15" customHeight="1">
      <c r="A29" s="388" t="s">
        <v>444</v>
      </c>
      <c r="B29" s="482" t="s">
        <v>445</v>
      </c>
      <c r="C29" s="482"/>
      <c r="D29" s="482"/>
      <c r="E29" s="482"/>
      <c r="F29" s="482"/>
      <c r="G29" s="482"/>
      <c r="H29" s="478">
        <v>0</v>
      </c>
      <c r="I29" s="478"/>
      <c r="J29" s="478"/>
      <c r="K29" s="478"/>
      <c r="L29" s="478"/>
      <c r="M29" s="478"/>
      <c r="N29" s="312"/>
      <c r="O29" s="311"/>
      <c r="P29" s="311"/>
      <c r="Q29" s="311"/>
      <c r="R29" s="311"/>
      <c r="T29" s="53"/>
      <c r="U29" s="53"/>
    </row>
    <row r="30" spans="1:21" s="51" customFormat="1" ht="21" customHeight="1">
      <c r="A30" s="309" t="s">
        <v>446</v>
      </c>
      <c r="B30" s="477" t="s">
        <v>447</v>
      </c>
      <c r="C30" s="477"/>
      <c r="D30" s="477"/>
      <c r="E30" s="477"/>
      <c r="F30" s="477"/>
      <c r="G30" s="477"/>
      <c r="H30" s="478">
        <f>+SUM(H26:M29)</f>
        <v>28568.21</v>
      </c>
      <c r="I30" s="478"/>
      <c r="J30" s="478"/>
      <c r="K30" s="478"/>
      <c r="L30" s="478"/>
      <c r="M30" s="478"/>
      <c r="N30" s="312"/>
      <c r="O30" s="311"/>
      <c r="P30" s="311"/>
      <c r="Q30" s="311"/>
      <c r="R30" s="311"/>
      <c r="T30" s="422"/>
      <c r="U30" s="53"/>
    </row>
    <row r="31" spans="1:21" s="51" customFormat="1" ht="15" customHeight="1">
      <c r="A31" s="313" t="s">
        <v>448</v>
      </c>
      <c r="B31" s="473" t="s">
        <v>449</v>
      </c>
      <c r="C31" s="473"/>
      <c r="D31" s="473"/>
      <c r="E31" s="473"/>
      <c r="F31" s="473"/>
      <c r="G31" s="473"/>
      <c r="H31" s="479">
        <f>+H24-H30</f>
        <v>12332171.330599999</v>
      </c>
      <c r="I31" s="479"/>
      <c r="J31" s="479"/>
      <c r="K31" s="479"/>
      <c r="L31" s="479"/>
      <c r="M31" s="479"/>
      <c r="N31" s="312"/>
      <c r="O31" s="314"/>
      <c r="P31" s="311"/>
      <c r="Q31" s="311"/>
      <c r="R31" s="311"/>
      <c r="T31" s="422"/>
      <c r="U31" s="53"/>
    </row>
    <row r="32" spans="1:21" s="51" customFormat="1" ht="15" customHeight="1">
      <c r="A32" s="313" t="s">
        <v>8</v>
      </c>
      <c r="B32" s="475" t="s">
        <v>450</v>
      </c>
      <c r="C32" s="475"/>
      <c r="D32" s="475"/>
      <c r="E32" s="475"/>
      <c r="F32" s="475"/>
      <c r="G32" s="475"/>
      <c r="H32" s="480">
        <v>2235737</v>
      </c>
      <c r="I32" s="481"/>
      <c r="J32" s="481"/>
      <c r="K32" s="481"/>
      <c r="L32" s="481"/>
      <c r="M32" s="481"/>
      <c r="N32" s="312"/>
      <c r="O32" s="311"/>
      <c r="P32" s="311"/>
      <c r="Q32" s="311"/>
      <c r="R32" s="311"/>
      <c r="T32" s="53"/>
      <c r="U32" s="53"/>
    </row>
    <row r="33" spans="1:40">
      <c r="A33" s="313" t="s">
        <v>451</v>
      </c>
      <c r="B33" s="473" t="s">
        <v>452</v>
      </c>
      <c r="C33" s="473"/>
      <c r="D33" s="473"/>
      <c r="E33" s="473"/>
      <c r="F33" s="473"/>
      <c r="G33" s="473"/>
      <c r="H33" s="474">
        <v>5.523708341186822</v>
      </c>
      <c r="I33" s="474"/>
      <c r="J33" s="474"/>
      <c r="K33" s="474"/>
      <c r="L33" s="474"/>
      <c r="M33" s="474"/>
      <c r="N33" s="312"/>
      <c r="T33" s="53"/>
      <c r="U33" s="53"/>
    </row>
    <row r="34" spans="1:40">
      <c r="A34" s="313" t="s">
        <v>453</v>
      </c>
      <c r="B34" s="475" t="s">
        <v>454</v>
      </c>
      <c r="C34" s="475"/>
      <c r="D34" s="475"/>
      <c r="E34" s="475"/>
      <c r="F34" s="475"/>
      <c r="G34" s="475"/>
      <c r="H34" s="476">
        <v>1.46</v>
      </c>
      <c r="I34" s="476"/>
      <c r="J34" s="476"/>
      <c r="K34" s="476"/>
      <c r="L34" s="476"/>
      <c r="M34" s="476"/>
      <c r="N34" s="312"/>
      <c r="T34" s="53"/>
      <c r="U34" s="53"/>
    </row>
    <row r="35" spans="1:40">
      <c r="N35" s="311"/>
    </row>
    <row r="36" spans="1:40">
      <c r="C36" s="311"/>
      <c r="N36" s="311"/>
    </row>
    <row r="37" spans="1:40">
      <c r="A37" s="48" t="s">
        <v>481</v>
      </c>
      <c r="C37" s="311"/>
      <c r="J37" s="311"/>
      <c r="K37" s="311"/>
      <c r="L37" s="311"/>
    </row>
    <row r="38" spans="1:40" s="317" customFormat="1">
      <c r="A38" s="315" t="s">
        <v>228</v>
      </c>
      <c r="B38" s="48"/>
      <c r="C38" s="301"/>
      <c r="D38" s="311"/>
      <c r="E38" s="311"/>
      <c r="F38" s="311"/>
      <c r="G38" s="311"/>
      <c r="H38" s="48" t="s">
        <v>173</v>
      </c>
      <c r="I38" s="311"/>
      <c r="J38" s="311"/>
      <c r="K38" s="30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16"/>
    </row>
    <row r="39" spans="1:40" s="317" customFormat="1">
      <c r="A39" s="48"/>
      <c r="B39" s="48"/>
      <c r="C39" s="301"/>
      <c r="D39" s="311"/>
      <c r="E39" s="311"/>
      <c r="F39" s="311"/>
      <c r="G39" s="311"/>
      <c r="H39" s="48"/>
      <c r="I39" s="311"/>
      <c r="J39" s="311"/>
      <c r="K39" s="30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16"/>
    </row>
    <row r="40" spans="1:40" s="317" customFormat="1">
      <c r="A40" s="48" t="s">
        <v>457</v>
      </c>
      <c r="B40" s="48"/>
      <c r="C40" s="301"/>
      <c r="D40" s="311"/>
      <c r="E40" s="311"/>
      <c r="F40" s="311"/>
      <c r="G40" s="311"/>
      <c r="H40" s="48" t="s">
        <v>375</v>
      </c>
      <c r="I40" s="311"/>
      <c r="J40" s="311"/>
      <c r="K40" s="30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16"/>
    </row>
    <row r="41" spans="1:40">
      <c r="C41" s="311"/>
      <c r="J41" s="311"/>
      <c r="K41" s="311"/>
      <c r="L41" s="311"/>
    </row>
    <row r="42" spans="1:40">
      <c r="C42" s="311"/>
    </row>
  </sheetData>
  <mergeCells count="77">
    <mergeCell ref="A6:B6"/>
    <mergeCell ref="A1:B1"/>
    <mergeCell ref="A2:B2"/>
    <mergeCell ref="A3:B3"/>
    <mergeCell ref="A4:B4"/>
    <mergeCell ref="A5:B5"/>
    <mergeCell ref="B8:G8"/>
    <mergeCell ref="H8:M8"/>
    <mergeCell ref="N8:R8"/>
    <mergeCell ref="B9:G9"/>
    <mergeCell ref="H9:M9"/>
    <mergeCell ref="N9:R9"/>
    <mergeCell ref="B10:G10"/>
    <mergeCell ref="H10:M10"/>
    <mergeCell ref="N10:R10"/>
    <mergeCell ref="B11:G11"/>
    <mergeCell ref="H11:M11"/>
    <mergeCell ref="N11:R11"/>
    <mergeCell ref="B12:G12"/>
    <mergeCell ref="H12:M12"/>
    <mergeCell ref="N12:R12"/>
    <mergeCell ref="B13:G13"/>
    <mergeCell ref="H13:M13"/>
    <mergeCell ref="N13:R13"/>
    <mergeCell ref="B14:G14"/>
    <mergeCell ref="H14:M14"/>
    <mergeCell ref="N14:R14"/>
    <mergeCell ref="B15:G15"/>
    <mergeCell ref="H15:M15"/>
    <mergeCell ref="N15:R15"/>
    <mergeCell ref="B16:G16"/>
    <mergeCell ref="H16:M16"/>
    <mergeCell ref="N16:R16"/>
    <mergeCell ref="B17:G17"/>
    <mergeCell ref="H17:M17"/>
    <mergeCell ref="N17:R17"/>
    <mergeCell ref="B18:G18"/>
    <mergeCell ref="H18:M18"/>
    <mergeCell ref="N18:R18"/>
    <mergeCell ref="B19:G19"/>
    <mergeCell ref="H19:M19"/>
    <mergeCell ref="N19:R19"/>
    <mergeCell ref="B20:G20"/>
    <mergeCell ref="H20:M20"/>
    <mergeCell ref="N20:R20"/>
    <mergeCell ref="B21:G21"/>
    <mergeCell ref="H21:M21"/>
    <mergeCell ref="N21:R21"/>
    <mergeCell ref="B26:G26"/>
    <mergeCell ref="H26:M26"/>
    <mergeCell ref="B22:G22"/>
    <mergeCell ref="H22:M22"/>
    <mergeCell ref="N22:R22"/>
    <mergeCell ref="B23:G23"/>
    <mergeCell ref="H23:M23"/>
    <mergeCell ref="N23:R23"/>
    <mergeCell ref="B24:G24"/>
    <mergeCell ref="H24:M24"/>
    <mergeCell ref="N24:R24"/>
    <mergeCell ref="B25:G25"/>
    <mergeCell ref="H25:M25"/>
    <mergeCell ref="B27:G27"/>
    <mergeCell ref="H27:M27"/>
    <mergeCell ref="B28:G28"/>
    <mergeCell ref="H28:M28"/>
    <mergeCell ref="B29:G29"/>
    <mergeCell ref="H29:M29"/>
    <mergeCell ref="B33:G33"/>
    <mergeCell ref="H33:M33"/>
    <mergeCell ref="B34:G34"/>
    <mergeCell ref="H34:M34"/>
    <mergeCell ref="B30:G30"/>
    <mergeCell ref="H30:M30"/>
    <mergeCell ref="B31:G31"/>
    <mergeCell ref="H31:M31"/>
    <mergeCell ref="B32:G32"/>
    <mergeCell ref="H32:M32"/>
  </mergeCells>
  <phoneticPr fontId="12" type="noConversion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7"/>
  <sheetViews>
    <sheetView tabSelected="1" topLeftCell="A4" zoomScaleNormal="100" workbookViewId="0">
      <selection activeCell="E24" sqref="E24:F24"/>
    </sheetView>
  </sheetViews>
  <sheetFormatPr defaultRowHeight="12.75"/>
  <cols>
    <col min="1" max="1" width="5.140625" style="48" customWidth="1"/>
    <col min="2" max="2" width="63.85546875" style="48" customWidth="1"/>
    <col min="3" max="3" width="24.85546875" style="48" customWidth="1"/>
    <col min="4" max="4" width="17.28515625" style="48" customWidth="1"/>
    <col min="5" max="5" width="9.140625" style="48"/>
    <col min="6" max="6" width="10.7109375" style="48" bestFit="1" customWidth="1"/>
    <col min="7" max="8" width="9.140625" style="48"/>
    <col min="9" max="9" width="12" style="48" bestFit="1" customWidth="1"/>
    <col min="10" max="10" width="10.7109375" style="48" bestFit="1" customWidth="1"/>
    <col min="11" max="16384" width="9.140625" style="48"/>
  </cols>
  <sheetData>
    <row r="1" spans="1:11">
      <c r="B1" s="14" t="s">
        <v>24</v>
      </c>
      <c r="C1" s="47" t="str">
        <f>'Prilog 2'!D1</f>
        <v>ZIF "FORTUNA FOND" d.d.</v>
      </c>
      <c r="D1" s="163" t="s">
        <v>288</v>
      </c>
    </row>
    <row r="2" spans="1:11">
      <c r="B2" s="14" t="s">
        <v>25</v>
      </c>
      <c r="C2" s="47" t="str">
        <f>'Prilog 2'!D2</f>
        <v>ZJP-031-03</v>
      </c>
      <c r="D2" s="14"/>
    </row>
    <row r="3" spans="1:11">
      <c r="B3" s="14" t="s">
        <v>26</v>
      </c>
      <c r="C3" s="47" t="str">
        <f>'Prilog 2'!D3</f>
        <v>LILIUM ASSET MANAGEMENT d.o.o. Sarajevo</v>
      </c>
      <c r="D3" s="14"/>
    </row>
    <row r="4" spans="1:11">
      <c r="B4" s="14" t="s">
        <v>27</v>
      </c>
      <c r="C4" s="82"/>
      <c r="D4" s="14"/>
    </row>
    <row r="5" spans="1:11">
      <c r="B5" s="14" t="s">
        <v>28</v>
      </c>
      <c r="C5" s="47" t="str">
        <f>'Prilog 2'!D5</f>
        <v>4201337670008</v>
      </c>
      <c r="D5" s="14"/>
    </row>
    <row r="6" spans="1:11">
      <c r="B6" s="14" t="s">
        <v>29</v>
      </c>
      <c r="C6" s="47" t="str">
        <f>'Prilog 2'!D6</f>
        <v>4263012890007</v>
      </c>
      <c r="D6" s="14"/>
    </row>
    <row r="8" spans="1:11" ht="12.75" customHeight="1">
      <c r="A8" s="495" t="s">
        <v>487</v>
      </c>
      <c r="B8" s="495"/>
      <c r="C8" s="495"/>
      <c r="D8" s="495"/>
    </row>
    <row r="9" spans="1:11">
      <c r="A9" s="495"/>
      <c r="B9" s="495"/>
      <c r="C9" s="495"/>
      <c r="D9" s="495"/>
    </row>
    <row r="10" spans="1:11" ht="13.5" thickBot="1">
      <c r="A10" s="1"/>
      <c r="B10" s="1"/>
      <c r="C10" s="1"/>
    </row>
    <row r="11" spans="1:11" ht="13.5" customHeight="1">
      <c r="A11" s="504" t="s">
        <v>168</v>
      </c>
      <c r="B11" s="498" t="s">
        <v>15</v>
      </c>
      <c r="C11" s="500" t="s">
        <v>16</v>
      </c>
      <c r="D11" s="502" t="s">
        <v>17</v>
      </c>
      <c r="G11" s="311"/>
      <c r="H11" s="311"/>
      <c r="I11" s="311"/>
      <c r="J11" s="311"/>
      <c r="K11" s="311"/>
    </row>
    <row r="12" spans="1:11">
      <c r="A12" s="505"/>
      <c r="B12" s="499"/>
      <c r="C12" s="501"/>
      <c r="D12" s="503"/>
      <c r="G12" s="311"/>
      <c r="H12" s="311"/>
      <c r="I12" s="311"/>
      <c r="J12" s="311"/>
      <c r="K12" s="311"/>
    </row>
    <row r="13" spans="1:11">
      <c r="A13" s="183">
        <v>1</v>
      </c>
      <c r="B13" s="164">
        <v>2</v>
      </c>
      <c r="C13" s="165">
        <v>3</v>
      </c>
      <c r="D13" s="184">
        <v>4</v>
      </c>
      <c r="E13" s="419"/>
      <c r="F13" s="420"/>
      <c r="G13" s="311"/>
    </row>
    <row r="14" spans="1:11">
      <c r="A14" s="185">
        <v>1</v>
      </c>
      <c r="B14" s="110" t="s">
        <v>87</v>
      </c>
      <c r="C14" s="390">
        <v>147981.04999999999</v>
      </c>
      <c r="D14" s="233">
        <f>+C14/$C$27</f>
        <v>0.5191463411510997</v>
      </c>
      <c r="E14" s="419"/>
      <c r="F14" s="418"/>
      <c r="G14" s="311"/>
      <c r="J14" s="417"/>
    </row>
    <row r="15" spans="1:11">
      <c r="A15" s="187">
        <v>2</v>
      </c>
      <c r="B15" s="111" t="s">
        <v>169</v>
      </c>
      <c r="C15" s="390">
        <v>8688.34</v>
      </c>
      <c r="D15" s="233">
        <f t="shared" ref="D15:D28" si="0">+C15/$C$27</f>
        <v>3.0480388682718129E-2</v>
      </c>
      <c r="E15" s="419"/>
      <c r="F15" s="418"/>
      <c r="G15" s="311"/>
      <c r="J15" s="417"/>
    </row>
    <row r="16" spans="1:11">
      <c r="A16" s="187">
        <v>3</v>
      </c>
      <c r="B16" s="112" t="s">
        <v>9</v>
      </c>
      <c r="C16" s="390">
        <v>16802.079999999998</v>
      </c>
      <c r="D16" s="233">
        <f t="shared" si="0"/>
        <v>5.8944968668137365E-2</v>
      </c>
      <c r="E16" s="419"/>
      <c r="F16" s="418"/>
      <c r="G16" s="311"/>
      <c r="J16" s="417"/>
    </row>
    <row r="17" spans="1:10">
      <c r="A17" s="187">
        <v>4</v>
      </c>
      <c r="B17" s="112" t="s">
        <v>10</v>
      </c>
      <c r="C17" s="390">
        <v>0</v>
      </c>
      <c r="D17" s="233">
        <f t="shared" si="0"/>
        <v>0</v>
      </c>
      <c r="E17" s="419"/>
      <c r="F17" s="418"/>
      <c r="G17" s="311"/>
      <c r="J17" s="417"/>
    </row>
    <row r="18" spans="1:10">
      <c r="A18" s="187">
        <v>5</v>
      </c>
      <c r="B18" s="112" t="s">
        <v>11</v>
      </c>
      <c r="C18" s="390">
        <v>0</v>
      </c>
      <c r="D18" s="233">
        <f t="shared" si="0"/>
        <v>0</v>
      </c>
      <c r="E18" s="419"/>
      <c r="F18" s="418"/>
      <c r="G18" s="311"/>
      <c r="J18" s="417"/>
    </row>
    <row r="19" spans="1:10">
      <c r="A19" s="187">
        <v>6</v>
      </c>
      <c r="B19" s="112" t="s">
        <v>30</v>
      </c>
      <c r="C19" s="390">
        <v>11400</v>
      </c>
      <c r="D19" s="233">
        <f t="shared" si="0"/>
        <v>3.9993420029946651E-2</v>
      </c>
      <c r="E19" s="419"/>
      <c r="F19" s="418"/>
      <c r="G19" s="311"/>
      <c r="J19" s="417"/>
    </row>
    <row r="20" spans="1:10">
      <c r="A20" s="187">
        <v>7</v>
      </c>
      <c r="B20" s="112" t="s">
        <v>32</v>
      </c>
      <c r="C20" s="390">
        <v>1531.5300000000002</v>
      </c>
      <c r="D20" s="233">
        <f t="shared" si="0"/>
        <v>5.3729054893389651E-3</v>
      </c>
      <c r="E20" s="419"/>
      <c r="F20" s="418"/>
      <c r="G20" s="311"/>
      <c r="J20" s="417"/>
    </row>
    <row r="21" spans="1:10">
      <c r="A21" s="187">
        <v>8</v>
      </c>
      <c r="B21" s="112" t="s">
        <v>12</v>
      </c>
      <c r="C21" s="390">
        <v>3788.4600000000005</v>
      </c>
      <c r="D21" s="233">
        <f t="shared" si="0"/>
        <v>1.3290655442688745E-2</v>
      </c>
      <c r="E21" s="419"/>
      <c r="F21" s="418"/>
      <c r="G21" s="311"/>
      <c r="J21" s="417"/>
    </row>
    <row r="22" spans="1:10">
      <c r="A22" s="187">
        <v>9</v>
      </c>
      <c r="B22" s="112" t="s">
        <v>31</v>
      </c>
      <c r="C22" s="390">
        <v>10714.86</v>
      </c>
      <c r="D22" s="233">
        <f t="shared" si="0"/>
        <v>3.7589815486146858E-2</v>
      </c>
      <c r="E22" s="419"/>
      <c r="F22" s="418"/>
      <c r="G22" s="311"/>
      <c r="J22" s="417"/>
    </row>
    <row r="23" spans="1:10">
      <c r="A23" s="187">
        <v>10</v>
      </c>
      <c r="B23" s="112" t="s">
        <v>86</v>
      </c>
      <c r="C23" s="390">
        <v>68412.83</v>
      </c>
      <c r="D23" s="233">
        <f t="shared" si="0"/>
        <v>0.2400055303181873</v>
      </c>
      <c r="E23" s="419"/>
      <c r="F23" s="418"/>
      <c r="G23" s="311"/>
      <c r="J23" s="417"/>
    </row>
    <row r="24" spans="1:10" ht="12.75" customHeight="1">
      <c r="A24" s="187">
        <v>11</v>
      </c>
      <c r="B24" s="112" t="s">
        <v>170</v>
      </c>
      <c r="C24" s="390">
        <v>10471.459999999999</v>
      </c>
      <c r="D24" s="233">
        <f t="shared" si="0"/>
        <v>3.6735920886560094E-2</v>
      </c>
      <c r="E24" s="419"/>
      <c r="F24" s="418"/>
      <c r="G24" s="311"/>
      <c r="J24" s="417"/>
    </row>
    <row r="25" spans="1:10">
      <c r="A25" s="187">
        <v>12</v>
      </c>
      <c r="B25" s="112" t="s">
        <v>171</v>
      </c>
      <c r="C25" s="390">
        <v>0</v>
      </c>
      <c r="D25" s="233">
        <f t="shared" si="0"/>
        <v>0</v>
      </c>
      <c r="E25" s="419"/>
      <c r="F25" s="418"/>
      <c r="G25" s="311"/>
      <c r="J25" s="417"/>
    </row>
    <row r="26" spans="1:10">
      <c r="A26" s="187">
        <v>13</v>
      </c>
      <c r="B26" s="112" t="s">
        <v>13</v>
      </c>
      <c r="C26" s="390">
        <v>5256.2800000000007</v>
      </c>
      <c r="D26" s="233">
        <f t="shared" si="0"/>
        <v>1.8440053845176142E-2</v>
      </c>
      <c r="E26" s="419"/>
      <c r="F26" s="418"/>
      <c r="G26" s="311"/>
      <c r="J26" s="417"/>
    </row>
    <row r="27" spans="1:10">
      <c r="A27" s="187">
        <v>14</v>
      </c>
      <c r="B27" s="128" t="s">
        <v>14</v>
      </c>
      <c r="C27" s="33">
        <f>+SUM(C14:C26)</f>
        <v>285046.89</v>
      </c>
      <c r="D27" s="233">
        <f t="shared" si="0"/>
        <v>1</v>
      </c>
      <c r="E27" s="419"/>
      <c r="F27" s="421"/>
      <c r="G27" s="311"/>
      <c r="J27" s="417"/>
    </row>
    <row r="28" spans="1:10">
      <c r="A28" s="187">
        <v>15</v>
      </c>
      <c r="B28" s="188" t="s">
        <v>172</v>
      </c>
      <c r="C28" s="33">
        <f>+C27</f>
        <v>285046.89</v>
      </c>
      <c r="D28" s="186">
        <f t="shared" si="0"/>
        <v>1</v>
      </c>
      <c r="F28" s="311"/>
      <c r="G28" s="311"/>
      <c r="J28" s="417"/>
    </row>
    <row r="29" spans="1:10" s="51" customFormat="1">
      <c r="A29" s="189">
        <v>16</v>
      </c>
      <c r="B29" s="128" t="s">
        <v>488</v>
      </c>
      <c r="C29" s="13">
        <f>+'Prilog 3'!L22</f>
        <v>12510855.394818995</v>
      </c>
      <c r="D29" s="190"/>
      <c r="F29" s="337"/>
      <c r="G29" s="337"/>
      <c r="J29" s="417"/>
    </row>
    <row r="30" spans="1:10" s="51" customFormat="1" ht="13.5" thickBot="1">
      <c r="A30" s="191">
        <v>17</v>
      </c>
      <c r="B30" s="192" t="s">
        <v>300</v>
      </c>
      <c r="C30" s="241">
        <f>+C28/C29</f>
        <v>2.278396488525028E-2</v>
      </c>
      <c r="D30" s="193"/>
      <c r="F30" s="337"/>
      <c r="G30" s="337"/>
      <c r="J30" s="417"/>
    </row>
    <row r="31" spans="1:10" s="51" customFormat="1">
      <c r="A31" s="20"/>
      <c r="B31" s="49"/>
      <c r="C31" s="48"/>
      <c r="D31" s="48"/>
      <c r="F31" s="337"/>
      <c r="G31" s="337"/>
    </row>
    <row r="32" spans="1:10" s="51" customFormat="1">
      <c r="A32" s="275"/>
      <c r="B32" s="49"/>
      <c r="C32" s="48"/>
      <c r="D32" s="48"/>
    </row>
    <row r="33" spans="1:4">
      <c r="A33" s="50"/>
      <c r="B33" s="48" t="str">
        <f>' Prilog 1'!A38</f>
        <v>Datum izvještaja: 30.09.2025.g.</v>
      </c>
      <c r="C33" s="50"/>
      <c r="D33" s="50"/>
    </row>
    <row r="34" spans="1:4">
      <c r="B34" s="48" t="s">
        <v>230</v>
      </c>
      <c r="C34" s="113" t="s">
        <v>173</v>
      </c>
      <c r="D34" s="113"/>
    </row>
    <row r="35" spans="1:4">
      <c r="C35" s="496"/>
      <c r="D35" s="497"/>
    </row>
    <row r="36" spans="1:4">
      <c r="B36" s="48" t="str">
        <f>+' Prilog 1'!A41</f>
        <v>Elvira Žilić dipl.ecc</v>
      </c>
      <c r="C36" s="52" t="str">
        <f>+' Prilog 1'!C41</f>
        <v>Nedim Vilogorac dipl. oec.</v>
      </c>
      <c r="D36" s="51"/>
    </row>
    <row r="37" spans="1:4">
      <c r="C37" s="53"/>
    </row>
  </sheetData>
  <mergeCells count="6">
    <mergeCell ref="A8:D9"/>
    <mergeCell ref="C35:D35"/>
    <mergeCell ref="B11:B12"/>
    <mergeCell ref="C11:C12"/>
    <mergeCell ref="D11:D12"/>
    <mergeCell ref="A11:A12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V62"/>
  <sheetViews>
    <sheetView zoomScaleNormal="100" workbookViewId="0">
      <selection activeCell="G44" sqref="G44"/>
    </sheetView>
  </sheetViews>
  <sheetFormatPr defaultRowHeight="12.75"/>
  <cols>
    <col min="1" max="1" width="7.28515625" style="2" customWidth="1"/>
    <col min="2" max="2" width="28.85546875" style="2" customWidth="1"/>
    <col min="3" max="3" width="11.28515625" style="2" customWidth="1"/>
    <col min="4" max="4" width="11.42578125" style="2" customWidth="1"/>
    <col min="5" max="5" width="12.28515625" style="2" customWidth="1"/>
    <col min="6" max="6" width="11.7109375" style="2" customWidth="1"/>
    <col min="7" max="7" width="11.28515625" style="2" customWidth="1"/>
    <col min="8" max="8" width="8.7109375" style="2" customWidth="1"/>
    <col min="9" max="9" width="9.140625" style="2" customWidth="1"/>
    <col min="10" max="10" width="9.5703125" style="2" customWidth="1"/>
    <col min="11" max="11" width="8.7109375" style="2" customWidth="1"/>
    <col min="12" max="12" width="10.42578125" style="2" customWidth="1"/>
    <col min="13" max="13" width="9.5703125" style="2" customWidth="1"/>
    <col min="14" max="14" width="10.28515625" style="2" customWidth="1"/>
    <col min="15" max="15" width="9.85546875" style="2" customWidth="1"/>
    <col min="16" max="16" width="11" style="2" customWidth="1"/>
    <col min="17" max="16384" width="9.140625" style="2"/>
  </cols>
  <sheetData>
    <row r="1" spans="1:17" ht="12.75" customHeight="1">
      <c r="B1" s="6" t="s">
        <v>24</v>
      </c>
      <c r="C1" s="6"/>
      <c r="D1" s="7"/>
      <c r="E1" s="43" t="str">
        <f>'Prilog 2'!D1</f>
        <v>ZIF "FORTUNA FOND" d.d.</v>
      </c>
      <c r="F1" s="7"/>
    </row>
    <row r="2" spans="1:17" ht="12.75" customHeight="1">
      <c r="B2" s="6" t="s">
        <v>25</v>
      </c>
      <c r="C2" s="6"/>
      <c r="D2" s="7"/>
      <c r="E2" s="43" t="str">
        <f>'Prilog 2'!D2</f>
        <v>ZJP-031-03</v>
      </c>
      <c r="F2" s="7"/>
      <c r="Q2" s="159" t="s">
        <v>296</v>
      </c>
    </row>
    <row r="3" spans="1:17" ht="12.75" customHeight="1">
      <c r="B3" s="6" t="s">
        <v>26</v>
      </c>
      <c r="C3" s="6"/>
      <c r="D3" s="7"/>
      <c r="E3" s="43" t="str">
        <f>'Prilog 2'!D3</f>
        <v>LILIUM ASSET MANAGEMENT d.o.o. Sarajevo</v>
      </c>
      <c r="F3" s="7"/>
    </row>
    <row r="4" spans="1:17" ht="14.25" customHeight="1">
      <c r="B4" s="6" t="s">
        <v>27</v>
      </c>
      <c r="C4" s="6"/>
      <c r="D4" s="7"/>
      <c r="E4" s="43"/>
      <c r="F4" s="7"/>
    </row>
    <row r="5" spans="1:17" ht="12.75" customHeight="1">
      <c r="B5" s="6" t="s">
        <v>28</v>
      </c>
      <c r="C5" s="6"/>
      <c r="D5" s="7"/>
      <c r="E5" s="43" t="str">
        <f>'Prilog 2'!D5</f>
        <v>4201337670008</v>
      </c>
      <c r="F5" s="7"/>
    </row>
    <row r="6" spans="1:17" ht="12.75" customHeight="1">
      <c r="B6" s="6" t="s">
        <v>29</v>
      </c>
      <c r="C6" s="6"/>
      <c r="D6" s="7"/>
      <c r="E6" s="43" t="str">
        <f>'Prilog 2'!D6</f>
        <v>4263012890007</v>
      </c>
      <c r="F6" s="7"/>
    </row>
    <row r="8" spans="1:17" ht="12.75" customHeight="1">
      <c r="B8" s="541" t="s">
        <v>495</v>
      </c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</row>
    <row r="9" spans="1:17"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</row>
    <row r="11" spans="1:17">
      <c r="A11" s="542" t="s">
        <v>174</v>
      </c>
      <c r="B11" s="543" t="s">
        <v>45</v>
      </c>
      <c r="C11" s="543" t="s">
        <v>66</v>
      </c>
      <c r="D11" s="544" t="s">
        <v>54</v>
      </c>
      <c r="E11" s="545"/>
      <c r="F11" s="545"/>
      <c r="G11" s="545"/>
      <c r="H11" s="543" t="s">
        <v>55</v>
      </c>
      <c r="I11" s="543"/>
      <c r="J11" s="543"/>
      <c r="K11" s="543"/>
      <c r="L11" s="543"/>
      <c r="M11" s="543"/>
      <c r="N11" s="543" t="s">
        <v>56</v>
      </c>
      <c r="O11" s="543"/>
      <c r="P11" s="543"/>
      <c r="Q11" s="543"/>
    </row>
    <row r="12" spans="1:17">
      <c r="A12" s="542"/>
      <c r="B12" s="543"/>
      <c r="C12" s="543"/>
      <c r="D12" s="545"/>
      <c r="E12" s="545"/>
      <c r="F12" s="545"/>
      <c r="G12" s="545"/>
      <c r="H12" s="543" t="s">
        <v>64</v>
      </c>
      <c r="I12" s="543"/>
      <c r="J12" s="543"/>
      <c r="K12" s="543" t="s">
        <v>65</v>
      </c>
      <c r="L12" s="543"/>
      <c r="M12" s="543"/>
      <c r="N12" s="543"/>
      <c r="O12" s="543"/>
      <c r="P12" s="543"/>
      <c r="Q12" s="543"/>
    </row>
    <row r="13" spans="1:17">
      <c r="A13" s="542"/>
      <c r="B13" s="543"/>
      <c r="C13" s="543"/>
      <c r="D13" s="543" t="s">
        <v>57</v>
      </c>
      <c r="E13" s="543" t="s">
        <v>58</v>
      </c>
      <c r="F13" s="543" t="s">
        <v>59</v>
      </c>
      <c r="G13" s="543" t="s">
        <v>60</v>
      </c>
      <c r="H13" s="543" t="s">
        <v>62</v>
      </c>
      <c r="I13" s="543" t="s">
        <v>63</v>
      </c>
      <c r="J13" s="543" t="s">
        <v>61</v>
      </c>
      <c r="K13" s="543" t="s">
        <v>62</v>
      </c>
      <c r="L13" s="543" t="s">
        <v>63</v>
      </c>
      <c r="M13" s="543" t="s">
        <v>61</v>
      </c>
      <c r="N13" s="543" t="s">
        <v>57</v>
      </c>
      <c r="O13" s="543" t="s">
        <v>58</v>
      </c>
      <c r="P13" s="543" t="s">
        <v>59</v>
      </c>
      <c r="Q13" s="543" t="s">
        <v>60</v>
      </c>
    </row>
    <row r="14" spans="1:17" ht="26.25" customHeight="1">
      <c r="A14" s="542"/>
      <c r="B14" s="543"/>
      <c r="C14" s="543"/>
      <c r="D14" s="543"/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</row>
    <row r="15" spans="1:17">
      <c r="A15" s="166">
        <v>1</v>
      </c>
      <c r="B15" s="167">
        <v>2</v>
      </c>
      <c r="C15" s="167">
        <v>3</v>
      </c>
      <c r="D15" s="167">
        <v>4</v>
      </c>
      <c r="E15" s="167">
        <v>5</v>
      </c>
      <c r="F15" s="167">
        <v>6</v>
      </c>
      <c r="G15" s="167">
        <v>7</v>
      </c>
      <c r="H15" s="167">
        <v>8</v>
      </c>
      <c r="I15" s="167">
        <v>9</v>
      </c>
      <c r="J15" s="167">
        <v>10</v>
      </c>
      <c r="K15" s="167">
        <v>11</v>
      </c>
      <c r="L15" s="167">
        <v>12</v>
      </c>
      <c r="M15" s="167">
        <v>13</v>
      </c>
      <c r="N15" s="167">
        <v>14</v>
      </c>
      <c r="O15" s="167">
        <v>15</v>
      </c>
      <c r="P15" s="167">
        <v>16</v>
      </c>
      <c r="Q15" s="167">
        <v>17</v>
      </c>
    </row>
    <row r="16" spans="1:17">
      <c r="A16" s="534" t="s">
        <v>101</v>
      </c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</row>
    <row r="17" spans="1:17" s="271" customFormat="1">
      <c r="A17" s="116">
        <v>1</v>
      </c>
      <c r="B17" s="115" t="s">
        <v>461</v>
      </c>
      <c r="C17" s="116" t="s">
        <v>462</v>
      </c>
      <c r="D17" s="423">
        <v>4.7980000000000002E-3</v>
      </c>
      <c r="E17" s="328">
        <v>0</v>
      </c>
      <c r="F17" s="328">
        <v>0</v>
      </c>
      <c r="G17" s="328">
        <v>0</v>
      </c>
      <c r="H17" s="116" t="s">
        <v>83</v>
      </c>
      <c r="I17" s="116" t="s">
        <v>83</v>
      </c>
      <c r="J17" s="116" t="s">
        <v>83</v>
      </c>
      <c r="K17" s="324">
        <v>5482</v>
      </c>
      <c r="L17" s="116">
        <v>1E-4</v>
      </c>
      <c r="M17" s="116">
        <v>0.55000000000000004</v>
      </c>
      <c r="N17" s="116" t="s">
        <v>83</v>
      </c>
      <c r="O17" s="116" t="s">
        <v>83</v>
      </c>
      <c r="P17" s="116" t="s">
        <v>83</v>
      </c>
      <c r="Q17" s="116" t="s">
        <v>83</v>
      </c>
    </row>
    <row r="18" spans="1:17">
      <c r="A18" s="240">
        <v>2</v>
      </c>
      <c r="B18" s="64" t="s">
        <v>389</v>
      </c>
      <c r="C18" s="240" t="s">
        <v>333</v>
      </c>
      <c r="D18" s="423">
        <v>2.212E-3</v>
      </c>
      <c r="E18" s="343">
        <v>13.750500000000001</v>
      </c>
      <c r="F18" s="342">
        <v>2166208</v>
      </c>
      <c r="G18" s="423">
        <v>0.171787</v>
      </c>
      <c r="H18" s="116" t="s">
        <v>83</v>
      </c>
      <c r="I18" s="116" t="s">
        <v>83</v>
      </c>
      <c r="J18" s="116" t="s">
        <v>83</v>
      </c>
      <c r="K18" s="250">
        <f>90+6123</f>
        <v>6213</v>
      </c>
      <c r="L18" s="343">
        <f>+M18/K18</f>
        <v>14.254295831321423</v>
      </c>
      <c r="M18" s="27">
        <f>1399+87162.94</f>
        <v>88561.94</v>
      </c>
      <c r="N18" s="423">
        <v>2.114E-3</v>
      </c>
      <c r="O18" s="342">
        <v>14.9002</v>
      </c>
      <c r="P18" s="342">
        <v>1999010.83</v>
      </c>
      <c r="Q18" s="423">
        <v>0.16004399999999999</v>
      </c>
    </row>
    <row r="19" spans="1:17">
      <c r="A19" s="406">
        <v>1</v>
      </c>
      <c r="B19" s="407" t="s">
        <v>389</v>
      </c>
      <c r="C19" s="408" t="s">
        <v>333</v>
      </c>
      <c r="D19" s="409">
        <v>2.114E-3</v>
      </c>
      <c r="E19" s="410">
        <v>14.9002</v>
      </c>
      <c r="F19" s="410">
        <v>1999010.8319999999</v>
      </c>
      <c r="G19" s="409">
        <v>0.16004361348176108</v>
      </c>
      <c r="H19" s="408" t="s">
        <v>83</v>
      </c>
      <c r="I19" s="408" t="s">
        <v>83</v>
      </c>
      <c r="J19" s="408" t="s">
        <v>83</v>
      </c>
      <c r="K19" s="411">
        <v>8517</v>
      </c>
      <c r="L19" s="412">
        <v>14.153363860514265</v>
      </c>
      <c r="M19" s="413">
        <v>120544.2</v>
      </c>
      <c r="N19" s="409">
        <v>2.0000000000000002E-5</v>
      </c>
      <c r="O19" s="424">
        <v>14.5969</v>
      </c>
      <c r="P19" s="424">
        <v>1833998.3067000001</v>
      </c>
      <c r="Q19" s="425">
        <v>0.14596700000000001</v>
      </c>
    </row>
    <row r="20" spans="1:17">
      <c r="A20" s="116"/>
      <c r="B20" s="258"/>
      <c r="C20" s="259"/>
      <c r="D20" s="260"/>
      <c r="E20" s="261"/>
      <c r="F20" s="261"/>
      <c r="G20" s="261"/>
      <c r="H20" s="259"/>
      <c r="I20" s="259"/>
      <c r="J20" s="259"/>
      <c r="K20" s="262"/>
      <c r="L20" s="263"/>
      <c r="M20" s="264"/>
      <c r="N20" s="257"/>
      <c r="O20" s="256"/>
      <c r="P20" s="256"/>
      <c r="Q20" s="256"/>
    </row>
    <row r="21" spans="1:17">
      <c r="A21" s="116"/>
      <c r="B21" s="258"/>
      <c r="C21" s="259"/>
      <c r="D21" s="260"/>
      <c r="E21" s="261"/>
      <c r="F21" s="261"/>
      <c r="G21" s="261"/>
      <c r="H21" s="259"/>
      <c r="I21" s="259"/>
      <c r="J21" s="259"/>
      <c r="K21" s="262"/>
      <c r="L21" s="263"/>
      <c r="M21" s="264"/>
      <c r="N21" s="257"/>
      <c r="O21" s="256"/>
      <c r="P21" s="256"/>
      <c r="Q21" s="256"/>
    </row>
    <row r="22" spans="1:17">
      <c r="A22" s="116"/>
      <c r="B22" s="258"/>
      <c r="C22" s="259"/>
      <c r="D22" s="260"/>
      <c r="E22" s="261"/>
      <c r="F22" s="261"/>
      <c r="G22" s="261"/>
      <c r="H22" s="259"/>
      <c r="I22" s="259"/>
      <c r="J22" s="259"/>
      <c r="K22" s="262"/>
      <c r="L22" s="263"/>
      <c r="M22" s="264"/>
      <c r="N22" s="257"/>
      <c r="O22" s="257"/>
      <c r="P22" s="257"/>
      <c r="Q22" s="257"/>
    </row>
    <row r="23" spans="1:17">
      <c r="A23" s="116"/>
      <c r="B23" s="258"/>
      <c r="C23" s="259"/>
      <c r="D23" s="260"/>
      <c r="E23" s="261"/>
      <c r="F23" s="261"/>
      <c r="G23" s="261"/>
      <c r="H23" s="259"/>
      <c r="I23" s="259"/>
      <c r="J23" s="259"/>
      <c r="K23" s="262"/>
      <c r="L23" s="263"/>
      <c r="M23" s="264"/>
      <c r="N23" s="257"/>
      <c r="O23" s="257"/>
      <c r="P23" s="257"/>
      <c r="Q23" s="257"/>
    </row>
    <row r="24" spans="1:17">
      <c r="A24" s="116"/>
      <c r="B24" s="258"/>
      <c r="C24" s="259"/>
      <c r="D24" s="260"/>
      <c r="E24" s="261"/>
      <c r="F24" s="261"/>
      <c r="G24" s="261"/>
      <c r="H24" s="259"/>
      <c r="I24" s="259"/>
      <c r="J24" s="259"/>
      <c r="K24" s="262"/>
      <c r="L24" s="263"/>
      <c r="M24" s="264"/>
      <c r="N24" s="257"/>
      <c r="O24" s="257"/>
      <c r="P24" s="257"/>
      <c r="Q24" s="257"/>
    </row>
    <row r="25" spans="1:17">
      <c r="A25" s="3"/>
      <c r="B25" s="72"/>
      <c r="C25" s="72"/>
      <c r="D25" s="71"/>
      <c r="E25" s="71"/>
      <c r="F25" s="71"/>
      <c r="G25" s="71"/>
      <c r="H25" s="34"/>
      <c r="I25" s="26"/>
      <c r="J25" s="25"/>
      <c r="K25" s="34"/>
      <c r="L25" s="34"/>
      <c r="M25" s="266">
        <f>SUM(M17:M24)</f>
        <v>209106.69</v>
      </c>
      <c r="N25" s="68"/>
      <c r="O25" s="25"/>
      <c r="P25" s="25"/>
      <c r="Q25" s="69"/>
    </row>
    <row r="26" spans="1:17">
      <c r="A26" s="535" t="s">
        <v>112</v>
      </c>
      <c r="B26" s="536"/>
      <c r="C26" s="536"/>
      <c r="D26" s="536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7"/>
    </row>
    <row r="27" spans="1:17">
      <c r="A27" s="116">
        <v>1</v>
      </c>
      <c r="B27" s="115" t="s">
        <v>473</v>
      </c>
      <c r="C27" s="116" t="s">
        <v>475</v>
      </c>
      <c r="D27" s="343">
        <v>1.0200000000000001E-2</v>
      </c>
      <c r="E27" s="343">
        <v>9.5500000000000002E-2</v>
      </c>
      <c r="F27" s="343">
        <v>4124.55</v>
      </c>
      <c r="G27" s="343">
        <v>3.2599999999999997E-2</v>
      </c>
      <c r="H27" s="343">
        <v>0</v>
      </c>
      <c r="I27" s="343">
        <v>0</v>
      </c>
      <c r="J27" s="343">
        <v>0</v>
      </c>
      <c r="K27" s="248">
        <v>43189</v>
      </c>
      <c r="L27" s="343">
        <v>0</v>
      </c>
      <c r="M27" s="343">
        <v>0</v>
      </c>
      <c r="N27" s="343">
        <v>0</v>
      </c>
      <c r="O27" s="343">
        <v>0</v>
      </c>
      <c r="P27" s="343">
        <v>0</v>
      </c>
      <c r="Q27" s="343">
        <v>0</v>
      </c>
    </row>
    <row r="28" spans="1:17">
      <c r="A28" s="116">
        <v>2</v>
      </c>
      <c r="B28" s="115" t="s">
        <v>474</v>
      </c>
      <c r="C28" s="245" t="s">
        <v>476</v>
      </c>
      <c r="D28" s="246">
        <v>8.3044038697992889E-4</v>
      </c>
      <c r="E28" s="350">
        <v>0.29549999999999998</v>
      </c>
      <c r="F28" s="247">
        <v>2308.1395000000002</v>
      </c>
      <c r="G28" s="246">
        <v>1.8304249034146409E-4</v>
      </c>
      <c r="H28" s="349">
        <v>0</v>
      </c>
      <c r="I28" s="349">
        <v>0</v>
      </c>
      <c r="J28" s="349">
        <v>0</v>
      </c>
      <c r="K28" s="248">
        <v>24169</v>
      </c>
      <c r="L28" s="349">
        <v>0</v>
      </c>
      <c r="M28" s="349">
        <v>0</v>
      </c>
      <c r="N28" s="349">
        <v>0</v>
      </c>
      <c r="O28" s="349">
        <v>0</v>
      </c>
      <c r="P28" s="349">
        <v>0</v>
      </c>
      <c r="Q28" s="349">
        <v>0</v>
      </c>
    </row>
    <row r="29" spans="1:17">
      <c r="A29" s="116"/>
      <c r="B29" s="64"/>
      <c r="C29" s="240"/>
      <c r="D29" s="249"/>
      <c r="E29" s="240"/>
      <c r="F29" s="27"/>
      <c r="G29" s="27"/>
      <c r="H29" s="240"/>
      <c r="I29" s="240"/>
      <c r="J29" s="240"/>
      <c r="K29" s="250"/>
      <c r="L29" s="249"/>
      <c r="M29" s="228"/>
      <c r="N29" s="116"/>
      <c r="O29" s="116"/>
      <c r="P29" s="116"/>
      <c r="Q29" s="116"/>
    </row>
    <row r="30" spans="1:17">
      <c r="A30" s="3"/>
      <c r="B30" s="72"/>
      <c r="C30" s="72"/>
      <c r="D30" s="71"/>
      <c r="E30" s="71"/>
      <c r="F30" s="71"/>
      <c r="G30" s="71"/>
      <c r="H30" s="34"/>
      <c r="I30" s="26"/>
      <c r="J30" s="25"/>
      <c r="K30" s="34"/>
      <c r="L30" s="34"/>
      <c r="M30" s="265">
        <f>SUM(M27:M29)</f>
        <v>0</v>
      </c>
      <c r="N30" s="68"/>
      <c r="O30" s="25"/>
      <c r="P30" s="25"/>
      <c r="Q30" s="69"/>
    </row>
    <row r="31" spans="1:17">
      <c r="A31" s="535" t="s">
        <v>175</v>
      </c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7"/>
    </row>
    <row r="32" spans="1:17">
      <c r="A32" s="116" t="s">
        <v>83</v>
      </c>
      <c r="B32" s="116" t="s">
        <v>83</v>
      </c>
      <c r="C32" s="116" t="s">
        <v>83</v>
      </c>
      <c r="D32" s="116" t="s">
        <v>83</v>
      </c>
      <c r="E32" s="116" t="s">
        <v>83</v>
      </c>
      <c r="F32" s="116" t="s">
        <v>83</v>
      </c>
      <c r="G32" s="116" t="s">
        <v>83</v>
      </c>
      <c r="H32" s="116" t="s">
        <v>83</v>
      </c>
      <c r="I32" s="116" t="s">
        <v>83</v>
      </c>
      <c r="J32" s="116" t="s">
        <v>83</v>
      </c>
      <c r="K32" s="116" t="s">
        <v>83</v>
      </c>
      <c r="L32" s="116" t="s">
        <v>83</v>
      </c>
      <c r="M32" s="116" t="s">
        <v>83</v>
      </c>
      <c r="N32" s="116" t="s">
        <v>83</v>
      </c>
      <c r="O32" s="116" t="s">
        <v>83</v>
      </c>
      <c r="P32" s="116" t="s">
        <v>83</v>
      </c>
      <c r="Q32" s="116" t="s">
        <v>83</v>
      </c>
    </row>
    <row r="33" spans="1:17">
      <c r="A33" s="3"/>
      <c r="B33" s="72"/>
      <c r="C33" s="72"/>
      <c r="D33" s="71"/>
      <c r="E33" s="71"/>
      <c r="F33" s="71"/>
      <c r="G33" s="71"/>
      <c r="H33" s="34"/>
      <c r="I33" s="26"/>
      <c r="J33" s="25"/>
      <c r="K33" s="34"/>
      <c r="L33" s="34"/>
      <c r="M33" s="34"/>
      <c r="N33" s="68"/>
      <c r="O33" s="25"/>
      <c r="P33" s="25"/>
      <c r="Q33" s="69"/>
    </row>
    <row r="34" spans="1:17">
      <c r="A34" s="535" t="s">
        <v>176</v>
      </c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36"/>
      <c r="M34" s="536"/>
      <c r="N34" s="536"/>
      <c r="O34" s="536"/>
      <c r="P34" s="536"/>
      <c r="Q34" s="537"/>
    </row>
    <row r="35" spans="1:17">
      <c r="A35" s="116" t="s">
        <v>83</v>
      </c>
      <c r="B35" s="116" t="s">
        <v>83</v>
      </c>
      <c r="C35" s="116" t="s">
        <v>83</v>
      </c>
      <c r="D35" s="116" t="s">
        <v>83</v>
      </c>
      <c r="E35" s="116" t="s">
        <v>83</v>
      </c>
      <c r="F35" s="116" t="s">
        <v>83</v>
      </c>
      <c r="G35" s="116" t="s">
        <v>83</v>
      </c>
      <c r="H35" s="116" t="s">
        <v>83</v>
      </c>
      <c r="I35" s="116" t="s">
        <v>83</v>
      </c>
      <c r="J35" s="116" t="s">
        <v>83</v>
      </c>
      <c r="K35" s="116" t="s">
        <v>83</v>
      </c>
      <c r="L35" s="116" t="s">
        <v>83</v>
      </c>
      <c r="M35" s="116" t="s">
        <v>83</v>
      </c>
      <c r="N35" s="116" t="s">
        <v>83</v>
      </c>
      <c r="O35" s="116" t="s">
        <v>83</v>
      </c>
      <c r="P35" s="116" t="s">
        <v>83</v>
      </c>
      <c r="Q35" s="116" t="s">
        <v>83</v>
      </c>
    </row>
    <row r="36" spans="1:17">
      <c r="A36" s="3"/>
      <c r="B36" s="72"/>
      <c r="C36" s="72"/>
      <c r="D36" s="71"/>
      <c r="E36" s="71"/>
      <c r="F36" s="71"/>
      <c r="G36" s="71"/>
      <c r="H36" s="34"/>
      <c r="I36" s="26"/>
      <c r="J36" s="25"/>
      <c r="K36" s="34"/>
      <c r="L36" s="34"/>
      <c r="M36" s="34"/>
      <c r="N36" s="68"/>
      <c r="O36" s="25"/>
      <c r="P36" s="25"/>
      <c r="Q36" s="69"/>
    </row>
    <row r="38" spans="1:17">
      <c r="A38" s="514" t="s">
        <v>174</v>
      </c>
      <c r="B38" s="517" t="s">
        <v>177</v>
      </c>
      <c r="C38" s="518"/>
      <c r="D38" s="518"/>
      <c r="E38" s="518"/>
      <c r="F38" s="519"/>
      <c r="G38" s="523" t="s">
        <v>181</v>
      </c>
      <c r="H38" s="524"/>
      <c r="I38" s="524"/>
      <c r="J38" s="524"/>
      <c r="K38" s="524"/>
      <c r="L38" s="538"/>
      <c r="M38" s="526" t="s">
        <v>184</v>
      </c>
      <c r="N38" s="527"/>
      <c r="O38" s="527"/>
      <c r="P38" s="528"/>
    </row>
    <row r="39" spans="1:17">
      <c r="A39" s="515"/>
      <c r="B39" s="520"/>
      <c r="C39" s="521"/>
      <c r="D39" s="521"/>
      <c r="E39" s="521"/>
      <c r="F39" s="522"/>
      <c r="G39" s="523" t="s">
        <v>182</v>
      </c>
      <c r="H39" s="524"/>
      <c r="I39" s="538"/>
      <c r="J39" s="539" t="s">
        <v>183</v>
      </c>
      <c r="K39" s="525"/>
      <c r="L39" s="540"/>
      <c r="M39" s="529"/>
      <c r="N39" s="530"/>
      <c r="O39" s="530"/>
      <c r="P39" s="531"/>
    </row>
    <row r="40" spans="1:17" ht="12.75" customHeight="1">
      <c r="A40" s="515"/>
      <c r="B40" s="512" t="s">
        <v>178</v>
      </c>
      <c r="C40" s="512" t="s">
        <v>145</v>
      </c>
      <c r="D40" s="512" t="s">
        <v>146</v>
      </c>
      <c r="E40" s="512" t="s">
        <v>179</v>
      </c>
      <c r="F40" s="512" t="s">
        <v>180</v>
      </c>
      <c r="G40" s="512" t="s">
        <v>231</v>
      </c>
      <c r="H40" s="510" t="s">
        <v>146</v>
      </c>
      <c r="I40" s="512" t="s">
        <v>179</v>
      </c>
      <c r="J40" s="512" t="s">
        <v>145</v>
      </c>
      <c r="K40" s="510" t="s">
        <v>146</v>
      </c>
      <c r="L40" s="512" t="s">
        <v>179</v>
      </c>
      <c r="M40" s="510" t="s">
        <v>145</v>
      </c>
      <c r="N40" s="532" t="s">
        <v>185</v>
      </c>
      <c r="O40" s="510" t="s">
        <v>179</v>
      </c>
      <c r="P40" s="512" t="s">
        <v>180</v>
      </c>
    </row>
    <row r="41" spans="1:17">
      <c r="A41" s="516"/>
      <c r="B41" s="513"/>
      <c r="C41" s="513"/>
      <c r="D41" s="513"/>
      <c r="E41" s="513"/>
      <c r="F41" s="513"/>
      <c r="G41" s="513"/>
      <c r="H41" s="511"/>
      <c r="I41" s="513"/>
      <c r="J41" s="513"/>
      <c r="K41" s="511"/>
      <c r="L41" s="513"/>
      <c r="M41" s="511"/>
      <c r="N41" s="533"/>
      <c r="O41" s="511"/>
      <c r="P41" s="513"/>
    </row>
    <row r="42" spans="1:17">
      <c r="A42" s="507" t="s">
        <v>137</v>
      </c>
      <c r="B42" s="508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9"/>
    </row>
    <row r="43" spans="1:17">
      <c r="A43" s="116" t="s">
        <v>83</v>
      </c>
      <c r="B43" s="116" t="s">
        <v>83</v>
      </c>
      <c r="C43" s="116" t="s">
        <v>83</v>
      </c>
      <c r="D43" s="116" t="s">
        <v>83</v>
      </c>
      <c r="E43" s="116" t="s">
        <v>83</v>
      </c>
      <c r="F43" s="116" t="s">
        <v>83</v>
      </c>
      <c r="G43" s="116" t="s">
        <v>83</v>
      </c>
      <c r="H43" s="116" t="s">
        <v>83</v>
      </c>
      <c r="I43" s="116" t="s">
        <v>83</v>
      </c>
      <c r="J43" s="116" t="s">
        <v>83</v>
      </c>
      <c r="K43" s="116" t="s">
        <v>83</v>
      </c>
      <c r="L43" s="116" t="s">
        <v>83</v>
      </c>
      <c r="M43" s="116" t="s">
        <v>83</v>
      </c>
      <c r="N43" s="116" t="s">
        <v>83</v>
      </c>
      <c r="O43" s="116" t="s">
        <v>83</v>
      </c>
      <c r="P43" s="116" t="s">
        <v>83</v>
      </c>
    </row>
    <row r="44" spans="1:17">
      <c r="A44" s="3"/>
      <c r="B44" s="72"/>
      <c r="C44" s="72"/>
      <c r="D44" s="71"/>
      <c r="E44" s="71"/>
      <c r="F44" s="71"/>
      <c r="G44" s="71"/>
      <c r="H44" s="34"/>
      <c r="I44" s="26"/>
      <c r="J44" s="25"/>
      <c r="K44" s="34"/>
      <c r="L44" s="34"/>
      <c r="M44" s="34"/>
      <c r="N44" s="66"/>
      <c r="O44" s="66"/>
      <c r="P44" s="66"/>
    </row>
    <row r="46" spans="1:17" ht="12.75" customHeight="1">
      <c r="A46" s="514" t="s">
        <v>174</v>
      </c>
      <c r="B46" s="517" t="s">
        <v>177</v>
      </c>
      <c r="C46" s="518"/>
      <c r="D46" s="519"/>
      <c r="E46" s="523" t="s">
        <v>181</v>
      </c>
      <c r="F46" s="524"/>
      <c r="G46" s="524"/>
      <c r="H46" s="524"/>
      <c r="I46" s="524"/>
      <c r="J46" s="524"/>
      <c r="K46" s="506" t="s">
        <v>184</v>
      </c>
      <c r="L46" s="506"/>
      <c r="M46" s="506"/>
      <c r="N46" s="44"/>
      <c r="O46" s="44"/>
      <c r="P46" s="44"/>
    </row>
    <row r="47" spans="1:17">
      <c r="A47" s="515"/>
      <c r="B47" s="520"/>
      <c r="C47" s="521"/>
      <c r="D47" s="522"/>
      <c r="E47" s="523" t="s">
        <v>161</v>
      </c>
      <c r="F47" s="524"/>
      <c r="G47" s="524"/>
      <c r="H47" s="525" t="s">
        <v>191</v>
      </c>
      <c r="I47" s="525"/>
      <c r="J47" s="525"/>
      <c r="K47" s="506"/>
      <c r="L47" s="506"/>
      <c r="M47" s="506"/>
      <c r="N47" s="44"/>
      <c r="O47" s="44"/>
      <c r="P47" s="44"/>
    </row>
    <row r="48" spans="1:17" ht="12.75" customHeight="1">
      <c r="A48" s="515"/>
      <c r="B48" s="512" t="s">
        <v>187</v>
      </c>
      <c r="C48" s="512" t="s">
        <v>188</v>
      </c>
      <c r="D48" s="512" t="s">
        <v>189</v>
      </c>
      <c r="E48" s="512" t="s">
        <v>187</v>
      </c>
      <c r="F48" s="512" t="s">
        <v>190</v>
      </c>
      <c r="G48" s="512" t="s">
        <v>180</v>
      </c>
      <c r="H48" s="510" t="s">
        <v>187</v>
      </c>
      <c r="I48" s="512" t="s">
        <v>190</v>
      </c>
      <c r="J48" s="512" t="s">
        <v>180</v>
      </c>
      <c r="K48" s="510" t="s">
        <v>187</v>
      </c>
      <c r="L48" s="512" t="s">
        <v>188</v>
      </c>
      <c r="M48" s="512" t="s">
        <v>180</v>
      </c>
      <c r="N48" s="44"/>
      <c r="O48" s="44"/>
      <c r="P48" s="44"/>
    </row>
    <row r="49" spans="1:48">
      <c r="A49" s="516"/>
      <c r="B49" s="513"/>
      <c r="C49" s="513"/>
      <c r="D49" s="513"/>
      <c r="E49" s="513"/>
      <c r="F49" s="513"/>
      <c r="G49" s="513"/>
      <c r="H49" s="511"/>
      <c r="I49" s="513"/>
      <c r="J49" s="513"/>
      <c r="K49" s="511"/>
      <c r="L49" s="513"/>
      <c r="M49" s="513"/>
      <c r="N49" s="44"/>
      <c r="O49" s="44"/>
      <c r="P49" s="44"/>
    </row>
    <row r="50" spans="1:48">
      <c r="A50" s="116">
        <v>1</v>
      </c>
      <c r="B50" s="116">
        <v>2</v>
      </c>
      <c r="C50" s="116">
        <v>3</v>
      </c>
      <c r="D50" s="116">
        <v>4</v>
      </c>
      <c r="E50" s="116">
        <v>5</v>
      </c>
      <c r="F50" s="116">
        <v>6</v>
      </c>
      <c r="G50" s="116">
        <v>7</v>
      </c>
      <c r="H50" s="116">
        <v>8</v>
      </c>
      <c r="I50" s="116">
        <v>9</v>
      </c>
      <c r="J50" s="116">
        <v>10</v>
      </c>
      <c r="K50" s="116">
        <v>11</v>
      </c>
      <c r="L50" s="116">
        <v>12</v>
      </c>
      <c r="M50" s="116">
        <v>13</v>
      </c>
      <c r="N50" s="44"/>
      <c r="O50" s="44"/>
      <c r="P50" s="44"/>
    </row>
    <row r="51" spans="1:48">
      <c r="A51" s="507" t="s">
        <v>186</v>
      </c>
      <c r="B51" s="508"/>
      <c r="C51" s="508"/>
      <c r="D51" s="508"/>
      <c r="E51" s="508"/>
      <c r="F51" s="508"/>
      <c r="G51" s="508"/>
      <c r="H51" s="508"/>
      <c r="I51" s="508"/>
      <c r="J51" s="508"/>
      <c r="K51" s="508"/>
      <c r="L51" s="508"/>
      <c r="M51" s="509"/>
      <c r="N51" s="44"/>
      <c r="O51" s="44"/>
      <c r="P51" s="44"/>
    </row>
    <row r="52" spans="1:48">
      <c r="A52" s="116" t="s">
        <v>83</v>
      </c>
      <c r="B52" s="116" t="s">
        <v>83</v>
      </c>
      <c r="C52" s="116" t="s">
        <v>83</v>
      </c>
      <c r="D52" s="116" t="s">
        <v>83</v>
      </c>
      <c r="E52" s="116" t="s">
        <v>83</v>
      </c>
      <c r="F52" s="116" t="s">
        <v>83</v>
      </c>
      <c r="G52" s="116" t="s">
        <v>83</v>
      </c>
      <c r="H52" s="116" t="s">
        <v>83</v>
      </c>
      <c r="I52" s="116" t="s">
        <v>83</v>
      </c>
      <c r="J52" s="116" t="s">
        <v>83</v>
      </c>
      <c r="K52" s="116" t="s">
        <v>83</v>
      </c>
      <c r="L52" s="116" t="s">
        <v>83</v>
      </c>
      <c r="M52" s="116" t="s">
        <v>83</v>
      </c>
      <c r="N52" s="44"/>
      <c r="O52" s="44"/>
      <c r="P52" s="44"/>
    </row>
    <row r="53" spans="1:48">
      <c r="A53" s="116"/>
      <c r="B53" s="72"/>
      <c r="C53" s="72"/>
      <c r="D53" s="71"/>
      <c r="E53" s="71"/>
      <c r="F53" s="71"/>
      <c r="G53" s="71"/>
      <c r="H53" s="34"/>
      <c r="I53" s="26"/>
      <c r="J53" s="25"/>
      <c r="K53" s="34"/>
      <c r="L53" s="34"/>
      <c r="M53" s="34"/>
    </row>
    <row r="54" spans="1:48" s="44" customFormat="1">
      <c r="K54" s="2"/>
      <c r="L54" s="2"/>
      <c r="M54" s="2"/>
      <c r="Q54" s="2"/>
    </row>
    <row r="55" spans="1:48" s="44" customFormat="1">
      <c r="A55" s="391" t="s">
        <v>470</v>
      </c>
      <c r="B55" s="392" t="s">
        <v>471</v>
      </c>
      <c r="K55" s="2"/>
      <c r="L55" s="2"/>
      <c r="M55" s="2"/>
      <c r="Q55" s="2"/>
    </row>
    <row r="56" spans="1:48" s="44" customFormat="1">
      <c r="A56" s="391" t="s">
        <v>472</v>
      </c>
      <c r="B56" s="392" t="s">
        <v>471</v>
      </c>
      <c r="K56" s="2"/>
      <c r="L56" s="2"/>
      <c r="M56" s="2"/>
      <c r="Q56" s="2"/>
    </row>
    <row r="57" spans="1:48" s="44" customFormat="1">
      <c r="K57" s="2"/>
      <c r="L57" s="2"/>
      <c r="M57" s="2"/>
      <c r="Q57" s="2"/>
    </row>
    <row r="58" spans="1:48" s="44" customFormat="1">
      <c r="A58" s="45" t="str">
        <f>' Prilog 1'!A38</f>
        <v>Datum izvještaja: 30.09.2025.g.</v>
      </c>
      <c r="B58" s="45"/>
      <c r="C58" s="92"/>
      <c r="D58" s="2"/>
      <c r="E58" s="2"/>
      <c r="F58" s="2"/>
      <c r="G58" s="2"/>
      <c r="H58" s="2"/>
      <c r="I58" s="18"/>
      <c r="J58" s="168"/>
      <c r="K58" s="168"/>
      <c r="L58" s="169"/>
      <c r="M58" s="45"/>
      <c r="N58" s="45"/>
    </row>
    <row r="59" spans="1:48" s="30" customFormat="1">
      <c r="A59" s="127" t="s">
        <v>228</v>
      </c>
      <c r="B59"/>
      <c r="C59" s="82"/>
      <c r="D59" s="92"/>
      <c r="E59" s="92"/>
      <c r="F59" s="92"/>
      <c r="G59" s="92"/>
      <c r="H59" s="92"/>
      <c r="I59" s="92"/>
      <c r="J59" s="92"/>
      <c r="K59" s="82"/>
      <c r="L59" s="108" t="s">
        <v>173</v>
      </c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75"/>
    </row>
    <row r="60" spans="1:48" s="30" customFormat="1">
      <c r="A60"/>
      <c r="B60"/>
      <c r="C60" s="82"/>
      <c r="D60" s="92"/>
      <c r="E60" s="92"/>
      <c r="F60" s="92"/>
      <c r="G60" s="92"/>
      <c r="H60" s="92"/>
      <c r="I60" s="92"/>
      <c r="J60" s="92"/>
      <c r="K60" s="82"/>
      <c r="L60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75"/>
    </row>
    <row r="61" spans="1:48" s="30" customFormat="1">
      <c r="A61" s="108" t="str">
        <f>' Prilog 1'!A41</f>
        <v>Elvira Žilić dipl.ecc</v>
      </c>
      <c r="B61"/>
      <c r="C61" s="82"/>
      <c r="D61" s="92"/>
      <c r="E61" s="92"/>
      <c r="F61" s="92"/>
      <c r="G61" s="92"/>
      <c r="H61" s="92"/>
      <c r="I61" s="92"/>
      <c r="J61" s="92"/>
      <c r="K61" s="82"/>
      <c r="L61" s="108" t="s">
        <v>375</v>
      </c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75"/>
    </row>
    <row r="62" spans="1:48" s="108" customFormat="1">
      <c r="C62" s="219"/>
      <c r="J62" s="219"/>
      <c r="K62" s="219"/>
    </row>
  </sheetData>
  <mergeCells count="68">
    <mergeCell ref="F13:F14"/>
    <mergeCell ref="K13:K14"/>
    <mergeCell ref="H12:J12"/>
    <mergeCell ref="P13:P14"/>
    <mergeCell ref="I13:I14"/>
    <mergeCell ref="J13:J14"/>
    <mergeCell ref="L13:L14"/>
    <mergeCell ref="B8:Q9"/>
    <mergeCell ref="A11:A14"/>
    <mergeCell ref="D13:D14"/>
    <mergeCell ref="B11:B14"/>
    <mergeCell ref="Q13:Q14"/>
    <mergeCell ref="N13:N14"/>
    <mergeCell ref="N11:Q12"/>
    <mergeCell ref="D11:G12"/>
    <mergeCell ref="G13:G14"/>
    <mergeCell ref="K12:M12"/>
    <mergeCell ref="C11:C14"/>
    <mergeCell ref="H11:M11"/>
    <mergeCell ref="O13:O14"/>
    <mergeCell ref="E13:E14"/>
    <mergeCell ref="H13:H14"/>
    <mergeCell ref="M13:M14"/>
    <mergeCell ref="A16:Q16"/>
    <mergeCell ref="A26:Q26"/>
    <mergeCell ref="A31:Q31"/>
    <mergeCell ref="A34:Q34"/>
    <mergeCell ref="B40:B41"/>
    <mergeCell ref="C40:C41"/>
    <mergeCell ref="D40:D41"/>
    <mergeCell ref="E40:E41"/>
    <mergeCell ref="F40:F41"/>
    <mergeCell ref="A38:A41"/>
    <mergeCell ref="B38:F39"/>
    <mergeCell ref="G38:L38"/>
    <mergeCell ref="G39:I39"/>
    <mergeCell ref="J39:L39"/>
    <mergeCell ref="G40:G41"/>
    <mergeCell ref="H40:H41"/>
    <mergeCell ref="K40:K41"/>
    <mergeCell ref="L40:L41"/>
    <mergeCell ref="M38:P39"/>
    <mergeCell ref="M40:M41"/>
    <mergeCell ref="N40:N41"/>
    <mergeCell ref="O40:O41"/>
    <mergeCell ref="P40:P41"/>
    <mergeCell ref="B46:D47"/>
    <mergeCell ref="E47:G47"/>
    <mergeCell ref="H47:J47"/>
    <mergeCell ref="I40:I41"/>
    <mergeCell ref="J40:J41"/>
    <mergeCell ref="E46:J46"/>
    <mergeCell ref="K46:M47"/>
    <mergeCell ref="A42:P42"/>
    <mergeCell ref="A51:M51"/>
    <mergeCell ref="K48:K49"/>
    <mergeCell ref="L48:L49"/>
    <mergeCell ref="M48:M49"/>
    <mergeCell ref="A46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</mergeCells>
  <phoneticPr fontId="12" type="noConversion"/>
  <pageMargins left="0.19685039370078741" right="0.19685039370078741" top="0.39370078740157483" bottom="0.39370078740157483" header="0.51181102362204722" footer="0.51181102362204722"/>
  <pageSetup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M73"/>
  <sheetViews>
    <sheetView workbookViewId="0">
      <selection activeCell="I21" sqref="I21"/>
    </sheetView>
  </sheetViews>
  <sheetFormatPr defaultRowHeight="12.75"/>
  <cols>
    <col min="1" max="1" width="6.28515625" style="365" customWidth="1"/>
    <col min="2" max="4" width="9.140625" style="365"/>
    <col min="5" max="5" width="7.5703125" style="365" customWidth="1"/>
    <col min="6" max="6" width="24" style="365" customWidth="1"/>
    <col min="7" max="7" width="26.7109375" style="365" customWidth="1"/>
    <col min="8" max="8" width="26.140625" style="365" customWidth="1"/>
    <col min="9" max="9" width="28.7109375" style="365" customWidth="1"/>
    <col min="10" max="10" width="19.42578125" style="365" customWidth="1"/>
    <col min="11" max="11" width="41.42578125" style="365" customWidth="1"/>
    <col min="12" max="16384" width="9.140625" style="365"/>
  </cols>
  <sheetData>
    <row r="1" spans="2:13">
      <c r="B1" s="365" t="s">
        <v>24</v>
      </c>
      <c r="E1" s="366"/>
      <c r="F1" s="367"/>
      <c r="H1" s="368"/>
      <c r="K1" s="368" t="s">
        <v>88</v>
      </c>
    </row>
    <row r="2" spans="2:13">
      <c r="B2" s="365" t="s">
        <v>25</v>
      </c>
      <c r="F2" s="367"/>
      <c r="H2" s="369"/>
      <c r="K2" s="370" t="s">
        <v>84</v>
      </c>
    </row>
    <row r="3" spans="2:13">
      <c r="B3" s="365" t="s">
        <v>26</v>
      </c>
      <c r="F3" s="367"/>
      <c r="H3" s="368"/>
      <c r="K3" s="368" t="s">
        <v>89</v>
      </c>
    </row>
    <row r="4" spans="2:13">
      <c r="B4" s="365" t="s">
        <v>27</v>
      </c>
      <c r="F4" s="371"/>
      <c r="H4" s="369"/>
      <c r="K4" s="372"/>
    </row>
    <row r="5" spans="2:13">
      <c r="B5" s="365" t="s">
        <v>28</v>
      </c>
      <c r="F5" s="367"/>
      <c r="H5" s="366"/>
      <c r="K5" s="370" t="s">
        <v>90</v>
      </c>
    </row>
    <row r="6" spans="2:13">
      <c r="B6" s="365" t="s">
        <v>29</v>
      </c>
      <c r="F6" s="367"/>
      <c r="H6" s="369"/>
      <c r="K6" s="370" t="s">
        <v>85</v>
      </c>
    </row>
    <row r="8" spans="2:13">
      <c r="C8" s="553"/>
      <c r="D8" s="553"/>
      <c r="E8" s="373"/>
      <c r="F8" s="374"/>
      <c r="G8" s="375"/>
      <c r="H8" s="374"/>
      <c r="I8" s="376"/>
    </row>
    <row r="9" spans="2:13">
      <c r="K9" s="377" t="s">
        <v>264</v>
      </c>
    </row>
    <row r="11" spans="2:13">
      <c r="B11" s="552" t="s">
        <v>489</v>
      </c>
      <c r="C11" s="552"/>
      <c r="D11" s="552"/>
      <c r="E11" s="552"/>
      <c r="F11" s="552"/>
      <c r="G11" s="552"/>
      <c r="H11" s="552"/>
      <c r="I11" s="552"/>
      <c r="J11" s="552"/>
      <c r="K11" s="552"/>
      <c r="L11" s="175"/>
      <c r="M11" s="175"/>
    </row>
    <row r="12" spans="2:13">
      <c r="B12" s="552"/>
      <c r="C12" s="552"/>
      <c r="D12" s="552"/>
      <c r="E12" s="552"/>
      <c r="F12" s="552"/>
      <c r="G12" s="552"/>
      <c r="H12" s="552"/>
      <c r="I12" s="552"/>
      <c r="J12" s="552"/>
      <c r="K12" s="552"/>
      <c r="L12" s="175"/>
      <c r="M12" s="175"/>
    </row>
    <row r="15" spans="2:13" ht="12.75" customHeight="1">
      <c r="B15" s="548" t="s">
        <v>193</v>
      </c>
      <c r="C15" s="548"/>
      <c r="D15" s="548"/>
      <c r="E15" s="548"/>
      <c r="F15" s="547" t="s">
        <v>194</v>
      </c>
      <c r="G15" s="547" t="s">
        <v>301</v>
      </c>
      <c r="H15" s="547" t="s">
        <v>266</v>
      </c>
      <c r="I15" s="547" t="s">
        <v>267</v>
      </c>
      <c r="J15" s="547" t="s">
        <v>197</v>
      </c>
      <c r="K15" s="547" t="s">
        <v>268</v>
      </c>
    </row>
    <row r="16" spans="2:13">
      <c r="B16" s="548"/>
      <c r="C16" s="548"/>
      <c r="D16" s="548"/>
      <c r="E16" s="548"/>
      <c r="F16" s="547"/>
      <c r="G16" s="547"/>
      <c r="H16" s="547"/>
      <c r="I16" s="547"/>
      <c r="J16" s="547"/>
      <c r="K16" s="547"/>
    </row>
    <row r="17" spans="2:11">
      <c r="B17" s="548"/>
      <c r="C17" s="548"/>
      <c r="D17" s="548"/>
      <c r="E17" s="548"/>
      <c r="F17" s="547"/>
      <c r="G17" s="547"/>
      <c r="H17" s="547"/>
      <c r="I17" s="547"/>
      <c r="J17" s="547"/>
      <c r="K17" s="547"/>
    </row>
    <row r="18" spans="2:11" ht="51">
      <c r="B18" s="378" t="s">
        <v>202</v>
      </c>
      <c r="C18" s="379"/>
      <c r="D18" s="379"/>
      <c r="E18" s="380"/>
      <c r="F18" s="268" t="str">
        <f>+'Prilog 2'!C14</f>
        <v>BHTSR</v>
      </c>
      <c r="G18" s="381" t="str">
        <f>+'Prilog 2'!B14</f>
        <v>BH TELECOM D.D. SARAJEVO</v>
      </c>
      <c r="H18" s="268" t="s">
        <v>213</v>
      </c>
      <c r="I18" s="270">
        <f>+'Prilog 2'!E14*13.7505</f>
        <v>1727654.0715000001</v>
      </c>
      <c r="J18" s="270">
        <v>1802625.2496000002</v>
      </c>
      <c r="K18" s="270">
        <f>+J18-I18</f>
        <v>74971.178100000136</v>
      </c>
    </row>
    <row r="19" spans="2:11" ht="51">
      <c r="B19" s="378" t="s">
        <v>202</v>
      </c>
      <c r="C19" s="379"/>
      <c r="D19" s="379"/>
      <c r="E19" s="380"/>
      <c r="F19" s="268" t="str">
        <f>+'Prilog 2'!C15</f>
        <v>BIPVR</v>
      </c>
      <c r="G19" s="269" t="str">
        <f>+'Prilog 2'!B15</f>
        <v>BIHAĆKA PIVOVARA D.D. BIHAĆ</v>
      </c>
      <c r="H19" s="268" t="s">
        <v>213</v>
      </c>
      <c r="I19" s="270">
        <v>239031.1</v>
      </c>
      <c r="J19" s="270">
        <v>239031.1</v>
      </c>
      <c r="K19" s="270">
        <f t="shared" ref="K19:K43" si="0">+J19-I19</f>
        <v>0</v>
      </c>
    </row>
    <row r="20" spans="2:11" ht="51">
      <c r="B20" s="378" t="s">
        <v>202</v>
      </c>
      <c r="C20" s="379"/>
      <c r="D20" s="379"/>
      <c r="E20" s="380"/>
      <c r="F20" s="268" t="str">
        <f>+'Prilog 2'!C16</f>
        <v>BIRBRK4</v>
      </c>
      <c r="G20" s="269" t="str">
        <f>+'Prilog 2'!B16</f>
        <v>BIRA D.D. BIHAĆ</v>
      </c>
      <c r="H20" s="268" t="s">
        <v>213</v>
      </c>
      <c r="I20" s="270">
        <v>6106.1839999999993</v>
      </c>
      <c r="J20" s="270">
        <v>6106.1839999999993</v>
      </c>
      <c r="K20" s="270">
        <f t="shared" si="0"/>
        <v>0</v>
      </c>
    </row>
    <row r="21" spans="2:11" ht="51">
      <c r="B21" s="378" t="s">
        <v>202</v>
      </c>
      <c r="C21" s="379"/>
      <c r="D21" s="379"/>
      <c r="E21" s="380"/>
      <c r="F21" s="268" t="str">
        <f>+'Prilog 2'!C17</f>
        <v>ENISR</v>
      </c>
      <c r="G21" s="269" t="str">
        <f>+'Prilog 2'!B17</f>
        <v>ENERGOINVEST D.D. SARAJEVO</v>
      </c>
      <c r="H21" s="268" t="s">
        <v>213</v>
      </c>
      <c r="I21" s="270">
        <v>111507</v>
      </c>
      <c r="J21" s="270">
        <v>265386.65999999997</v>
      </c>
      <c r="K21" s="270">
        <f t="shared" si="0"/>
        <v>153879.65999999997</v>
      </c>
    </row>
    <row r="22" spans="2:11" ht="51">
      <c r="B22" s="378" t="s">
        <v>202</v>
      </c>
      <c r="C22" s="379"/>
      <c r="D22" s="379"/>
      <c r="E22" s="380"/>
      <c r="F22" s="268" t="str">
        <f>+'Prilog 2'!C18</f>
        <v>INGRK2</v>
      </c>
      <c r="G22" s="269" t="str">
        <f>+'Prilog 2'!B18</f>
        <v>INGRAM D.D. SREBRENIK</v>
      </c>
      <c r="H22" s="268" t="s">
        <v>213</v>
      </c>
      <c r="I22" s="270">
        <v>38460</v>
      </c>
      <c r="J22" s="270">
        <v>38460</v>
      </c>
      <c r="K22" s="270">
        <f t="shared" si="0"/>
        <v>0</v>
      </c>
    </row>
    <row r="23" spans="2:11" ht="51">
      <c r="B23" s="378" t="s">
        <v>202</v>
      </c>
      <c r="C23" s="379"/>
      <c r="D23" s="379"/>
      <c r="E23" s="380"/>
      <c r="F23" s="268" t="str">
        <f>+'Prilog 2'!C19</f>
        <v>SVIPR</v>
      </c>
      <c r="G23" s="269" t="str">
        <f>+'Prilog 2'!B19</f>
        <v>IP SVJETLOST D.D. SARAJEVO</v>
      </c>
      <c r="H23" s="268" t="s">
        <v>213</v>
      </c>
      <c r="I23" s="270">
        <v>6672</v>
      </c>
      <c r="J23" s="270">
        <v>6672</v>
      </c>
      <c r="K23" s="270">
        <f t="shared" si="0"/>
        <v>0</v>
      </c>
    </row>
    <row r="24" spans="2:11" ht="51">
      <c r="B24" s="378" t="s">
        <v>202</v>
      </c>
      <c r="C24" s="379"/>
      <c r="D24" s="379"/>
      <c r="E24" s="380"/>
      <c r="F24" s="268" t="str">
        <f>+'Prilog 2'!C20</f>
        <v>JPESR</v>
      </c>
      <c r="G24" s="269" t="str">
        <f>+'Prilog 2'!B20</f>
        <v>JP ELEKTROPRIVREDA BIH D.D. SARAJEVO</v>
      </c>
      <c r="H24" s="268" t="s">
        <v>213</v>
      </c>
      <c r="I24" s="270">
        <v>962095.85289999994</v>
      </c>
      <c r="J24" s="270">
        <v>829021.94889999996</v>
      </c>
      <c r="K24" s="270">
        <f t="shared" si="0"/>
        <v>-133073.90399999998</v>
      </c>
    </row>
    <row r="25" spans="2:11" ht="51">
      <c r="B25" s="378" t="s">
        <v>202</v>
      </c>
      <c r="C25" s="379"/>
      <c r="D25" s="379"/>
      <c r="E25" s="380"/>
      <c r="F25" s="268" t="str">
        <f>+'Prilog 2'!C21</f>
        <v>HTKMR</v>
      </c>
      <c r="G25" s="269" t="str">
        <f>+'Prilog 2'!B21</f>
        <v>JP HT D.D. MOSTAR</v>
      </c>
      <c r="H25" s="268" t="s">
        <v>213</v>
      </c>
      <c r="I25" s="270">
        <v>1231971.6000000001</v>
      </c>
      <c r="J25" s="270">
        <v>1231971.6000000001</v>
      </c>
      <c r="K25" s="270">
        <f t="shared" si="0"/>
        <v>0</v>
      </c>
    </row>
    <row r="26" spans="2:11" ht="51">
      <c r="B26" s="378" t="s">
        <v>202</v>
      </c>
      <c r="C26" s="379"/>
      <c r="D26" s="379"/>
      <c r="E26" s="380"/>
      <c r="F26" s="268" t="str">
        <f>+'Prilog 2'!C22</f>
        <v>PRAKRK3</v>
      </c>
      <c r="G26" s="269" t="str">
        <f>+'Prilog 2'!B22</f>
        <v>PREVOZ RADNIKA KREKA DD TUZLA D.D. TUZLA</v>
      </c>
      <c r="H26" s="268" t="s">
        <v>213</v>
      </c>
      <c r="I26" s="270">
        <v>23320</v>
      </c>
      <c r="J26" s="270">
        <v>23320</v>
      </c>
      <c r="K26" s="270">
        <f t="shared" si="0"/>
        <v>0</v>
      </c>
    </row>
    <row r="27" spans="2:11" ht="51">
      <c r="B27" s="378" t="s">
        <v>202</v>
      </c>
      <c r="C27" s="379"/>
      <c r="D27" s="379"/>
      <c r="E27" s="380"/>
      <c r="F27" s="268" t="str">
        <f>+'Prilog 2'!C23</f>
        <v>SVKORA</v>
      </c>
      <c r="G27" s="269" t="str">
        <f>+'Prilog 2'!B23</f>
        <v xml:space="preserve">SVJETLOSTKOMERC DD SARAJEVO                                                                         </v>
      </c>
      <c r="H27" s="268" t="s">
        <v>213</v>
      </c>
      <c r="I27" s="270">
        <v>43356</v>
      </c>
      <c r="J27" s="270">
        <v>43356</v>
      </c>
      <c r="K27" s="270">
        <f t="shared" si="0"/>
        <v>0</v>
      </c>
    </row>
    <row r="28" spans="2:11" ht="51">
      <c r="B28" s="378" t="s">
        <v>202</v>
      </c>
      <c r="C28" s="379"/>
      <c r="D28" s="379"/>
      <c r="E28" s="380"/>
      <c r="F28" s="268" t="str">
        <f>+'Prilog 2'!C24</f>
        <v>BOKS-R-A</v>
      </c>
      <c r="G28" s="269" t="str">
        <f>+'Prilog 2'!B24</f>
        <v>BOKSIT A.D. MILIĆI</v>
      </c>
      <c r="H28" s="268" t="s">
        <v>213</v>
      </c>
      <c r="I28" s="270">
        <v>10428.400000000001</v>
      </c>
      <c r="J28" s="270">
        <v>10428.400000000001</v>
      </c>
      <c r="K28" s="270">
        <f t="shared" si="0"/>
        <v>0</v>
      </c>
    </row>
    <row r="29" spans="2:11" ht="51">
      <c r="B29" s="378" t="s">
        <v>202</v>
      </c>
      <c r="C29" s="379"/>
      <c r="D29" s="379"/>
      <c r="E29" s="380"/>
      <c r="F29" s="268" t="str">
        <f>+'Prilog 2'!C25</f>
        <v>CMEG-R-A</v>
      </c>
      <c r="G29" s="269" t="str">
        <f>+'Prilog 2'!B25</f>
        <v>ČAJEVAC MEGA AD BANJALUKA</v>
      </c>
      <c r="H29" s="268" t="s">
        <v>213</v>
      </c>
      <c r="I29" s="270">
        <v>73636.800000000003</v>
      </c>
      <c r="J29" s="270">
        <v>115257.59999999999</v>
      </c>
      <c r="K29" s="270">
        <f t="shared" si="0"/>
        <v>41620.799999999988</v>
      </c>
    </row>
    <row r="30" spans="2:11" ht="51">
      <c r="B30" s="378" t="s">
        <v>202</v>
      </c>
      <c r="C30" s="379"/>
      <c r="D30" s="379"/>
      <c r="E30" s="380"/>
      <c r="F30" s="268" t="str">
        <f>+'Prilog 2'!C26</f>
        <v>HEDR-R-A</v>
      </c>
      <c r="G30" s="269" t="str">
        <f>+'Prilog 2'!B26</f>
        <v>HIDROELEKTRANE NA DRINI A.D. VIŠEGRAD</v>
      </c>
      <c r="H30" s="268" t="s">
        <v>213</v>
      </c>
      <c r="I30" s="270">
        <v>384002.14739999996</v>
      </c>
      <c r="J30" s="270">
        <v>384002.14739999996</v>
      </c>
      <c r="K30" s="270">
        <f t="shared" si="0"/>
        <v>0</v>
      </c>
    </row>
    <row r="31" spans="2:11" ht="51">
      <c r="B31" s="378" t="s">
        <v>202</v>
      </c>
      <c r="C31" s="379"/>
      <c r="D31" s="379"/>
      <c r="E31" s="380"/>
      <c r="F31" s="268" t="str">
        <f>+'Prilog 2'!C27</f>
        <v>HETR-R-A</v>
      </c>
      <c r="G31" s="269" t="str">
        <f>+'Prilog 2'!B27</f>
        <v>HIDROELEKTRANE NA TREBIŠNJICI A.D. TREBINJE</v>
      </c>
      <c r="H31" s="268" t="s">
        <v>213</v>
      </c>
      <c r="I31" s="270">
        <v>28810.407999999999</v>
      </c>
      <c r="J31" s="270">
        <v>28810.407999999999</v>
      </c>
      <c r="K31" s="270">
        <f t="shared" si="0"/>
        <v>0</v>
      </c>
    </row>
    <row r="32" spans="2:11" ht="51">
      <c r="B32" s="378" t="s">
        <v>202</v>
      </c>
      <c r="C32" s="379"/>
      <c r="D32" s="379"/>
      <c r="E32" s="380"/>
      <c r="F32" s="268" t="str">
        <f>+'Prilog 2'!C28</f>
        <v>VDBL-R-A</v>
      </c>
      <c r="G32" s="269" t="str">
        <f>+'Prilog 2'!B28</f>
        <v>VODOVOD A.D. BANJA LUKA</v>
      </c>
      <c r="H32" s="268" t="s">
        <v>213</v>
      </c>
      <c r="I32" s="270">
        <v>71000</v>
      </c>
      <c r="J32" s="270">
        <v>71000</v>
      </c>
      <c r="K32" s="270">
        <f t="shared" si="0"/>
        <v>0</v>
      </c>
    </row>
    <row r="33" spans="2:11" ht="51">
      <c r="B33" s="378" t="s">
        <v>202</v>
      </c>
      <c r="C33" s="379"/>
      <c r="D33" s="379"/>
      <c r="E33" s="380"/>
      <c r="F33" s="268" t="str">
        <f>+'Prilog 2'!C29</f>
        <v>IPBL-K-A</v>
      </c>
      <c r="G33" s="269" t="str">
        <f>+'Prilog 2'!B29</f>
        <v>INDUSTRIJSKE PLANTAŽE A.D. BANJA LUKA</v>
      </c>
      <c r="H33" s="268" t="s">
        <v>213</v>
      </c>
      <c r="I33" s="270">
        <v>1050</v>
      </c>
      <c r="J33" s="270">
        <v>1050</v>
      </c>
      <c r="K33" s="270">
        <f t="shared" si="0"/>
        <v>0</v>
      </c>
    </row>
    <row r="34" spans="2:11" ht="51">
      <c r="B34" s="378" t="s">
        <v>202</v>
      </c>
      <c r="C34" s="379"/>
      <c r="D34" s="379"/>
      <c r="E34" s="380"/>
      <c r="F34" s="268" t="str">
        <f>+'Prilog 2'!C30</f>
        <v>ELBJ-R-A</v>
      </c>
      <c r="G34" s="269" t="str">
        <f>+'Prilog 2'!B30</f>
        <v>MH ERS - MP AD TREBINJE - ZEDP ELEKTRO-BIJELJINA AD BIJELJINA</v>
      </c>
      <c r="H34" s="268" t="s">
        <v>213</v>
      </c>
      <c r="I34" s="270">
        <v>1042.4207999999999</v>
      </c>
      <c r="J34" s="270">
        <v>1042.4207999999999</v>
      </c>
      <c r="K34" s="270">
        <f t="shared" si="0"/>
        <v>0</v>
      </c>
    </row>
    <row r="35" spans="2:11" ht="63.75">
      <c r="B35" s="378" t="s">
        <v>202</v>
      </c>
      <c r="C35" s="379"/>
      <c r="D35" s="379"/>
      <c r="E35" s="380"/>
      <c r="F35" s="268" t="str">
        <f>+'Prilog 2'!C31</f>
        <v>HELV-R-A</v>
      </c>
      <c r="G35" s="269" t="str">
        <f>+'Prilog 2'!B31</f>
        <v>MJEŠOVITI HOLDING ERS-MP AD TREBINJE-ZP HIDROELEKTRANE NA VRBASU AD MRKONJIC GRA</v>
      </c>
      <c r="H35" s="268" t="s">
        <v>213</v>
      </c>
      <c r="I35" s="270">
        <v>1949.567888</v>
      </c>
      <c r="J35" s="270">
        <v>1895.0495999999998</v>
      </c>
      <c r="K35" s="270">
        <f t="shared" si="0"/>
        <v>-54.518288000000211</v>
      </c>
    </row>
    <row r="36" spans="2:11" ht="51">
      <c r="B36" s="378" t="s">
        <v>202</v>
      </c>
      <c r="C36" s="379"/>
      <c r="D36" s="379"/>
      <c r="E36" s="380"/>
      <c r="F36" s="268" t="str">
        <f>+'Prilog 2'!C32</f>
        <v>RITE-R-A</v>
      </c>
      <c r="G36" s="269" t="str">
        <f>+'Prilog 2'!B32</f>
        <v>MJEŠOVITI HOLDING ERS, MP AD TREBINJE-ZP RITE GACKO AD GACKO</v>
      </c>
      <c r="H36" s="268" t="s">
        <v>213</v>
      </c>
      <c r="I36" s="270">
        <v>178.4</v>
      </c>
      <c r="J36" s="270">
        <v>178.4</v>
      </c>
      <c r="K36" s="270">
        <f t="shared" si="0"/>
        <v>0</v>
      </c>
    </row>
    <row r="37" spans="2:11" ht="51">
      <c r="B37" s="378" t="s">
        <v>202</v>
      </c>
      <c r="C37" s="379"/>
      <c r="D37" s="379"/>
      <c r="E37" s="380"/>
      <c r="F37" s="268" t="str">
        <f>+'Prilog 2'!C33</f>
        <v>TLKM-R-A</v>
      </c>
      <c r="G37" s="269" t="str">
        <f>+'Prilog 2'!B33</f>
        <v>TELEKOM SRPSKE AD BANJA LUKA</v>
      </c>
      <c r="H37" s="268" t="s">
        <v>213</v>
      </c>
      <c r="I37" s="270">
        <v>45823.451400000005</v>
      </c>
      <c r="J37" s="270">
        <v>42369.422399999996</v>
      </c>
      <c r="K37" s="270">
        <f t="shared" si="0"/>
        <v>-3454.0290000000095</v>
      </c>
    </row>
    <row r="38" spans="2:11" ht="51">
      <c r="B38" s="378" t="s">
        <v>204</v>
      </c>
      <c r="C38" s="379"/>
      <c r="D38" s="379"/>
      <c r="E38" s="380"/>
      <c r="F38" s="268" t="str">
        <f>+'Prilog 2'!C36</f>
        <v>EFNFRK1</v>
      </c>
      <c r="G38" s="269" t="str">
        <f>+'Prilog 2'!B36</f>
        <v>ZIF EUROFOND-1 D.D. TUZLA</v>
      </c>
      <c r="H38" s="268" t="s">
        <v>213</v>
      </c>
      <c r="I38" s="270">
        <v>6293.37</v>
      </c>
      <c r="J38" s="270">
        <v>6293.37</v>
      </c>
      <c r="K38" s="270">
        <f t="shared" si="0"/>
        <v>0</v>
      </c>
    </row>
    <row r="39" spans="2:11" ht="51">
      <c r="B39" s="378" t="s">
        <v>204</v>
      </c>
      <c r="C39" s="379"/>
      <c r="D39" s="379"/>
      <c r="E39" s="380"/>
      <c r="F39" s="268" t="str">
        <f>+'Prilog 2'!C37</f>
        <v>MIGFRK2</v>
      </c>
      <c r="G39" s="269" t="str">
        <f>+'Prilog 2'!B37</f>
        <v>ZIF MI GROUP D.D. SARAJEVO</v>
      </c>
      <c r="H39" s="268" t="s">
        <v>213</v>
      </c>
      <c r="I39" s="270">
        <v>96614.6976</v>
      </c>
      <c r="J39" s="270">
        <v>128156.2</v>
      </c>
      <c r="K39" s="270">
        <f t="shared" si="0"/>
        <v>31541.502399999998</v>
      </c>
    </row>
    <row r="40" spans="2:11" ht="51">
      <c r="B40" s="378" t="s">
        <v>201</v>
      </c>
      <c r="C40" s="382"/>
      <c r="D40" s="382"/>
      <c r="E40" s="383"/>
      <c r="F40" s="268" t="str">
        <f>+'Prilog 2'!C54</f>
        <v>RSRS-O-I</v>
      </c>
      <c r="G40" s="269" t="str">
        <f>+'Prilog 2'!B54</f>
        <v>REPUBLIKA SRPSKA - MINISTARSTVO FINANSIJA - RATNA ŠTETA 9</v>
      </c>
      <c r="H40" s="268" t="s">
        <v>213</v>
      </c>
      <c r="I40" s="270">
        <v>5001.1349999999993</v>
      </c>
      <c r="J40" s="270">
        <v>3305.835</v>
      </c>
      <c r="K40" s="270">
        <f t="shared" si="0"/>
        <v>-1695.2999999999993</v>
      </c>
    </row>
    <row r="41" spans="2:11" ht="51">
      <c r="B41" s="378" t="s">
        <v>201</v>
      </c>
      <c r="C41" s="382"/>
      <c r="D41" s="382"/>
      <c r="E41" s="383"/>
      <c r="F41" s="268" t="str">
        <f>+'Prilog 2'!C55</f>
        <v>RSRS-O-J</v>
      </c>
      <c r="G41" s="269" t="str">
        <f>+'Prilog 2'!B55</f>
        <v>REPUBLIKA SRPSKA - MINISTARSTVO FINANSIJA - RATNA ŠTETA 10</v>
      </c>
      <c r="H41" s="268" t="s">
        <v>213</v>
      </c>
      <c r="I41" s="270">
        <v>913.74</v>
      </c>
      <c r="J41" s="270">
        <v>913.74</v>
      </c>
      <c r="K41" s="270">
        <f t="shared" si="0"/>
        <v>0</v>
      </c>
    </row>
    <row r="42" spans="2:11" ht="51">
      <c r="B42" s="378" t="s">
        <v>201</v>
      </c>
      <c r="C42" s="382"/>
      <c r="D42" s="382"/>
      <c r="E42" s="383"/>
      <c r="F42" s="268" t="str">
        <f>+'Prilog 2'!C56</f>
        <v>RSRS-O-L</v>
      </c>
      <c r="G42" s="269" t="str">
        <f>+'Prilog 2'!B56</f>
        <v>REPUBLIKA SRPSKA - MINISTARSTVO FINANSIJA - RATNA ŠTETA 12</v>
      </c>
      <c r="H42" s="268" t="s">
        <v>213</v>
      </c>
      <c r="I42" s="270">
        <v>12351.6435</v>
      </c>
      <c r="J42" s="270">
        <v>12351.6435</v>
      </c>
      <c r="K42" s="270">
        <f t="shared" si="0"/>
        <v>0</v>
      </c>
    </row>
    <row r="43" spans="2:11" ht="51">
      <c r="B43" s="378" t="s">
        <v>204</v>
      </c>
      <c r="C43" s="382"/>
      <c r="D43" s="382"/>
      <c r="E43" s="383"/>
      <c r="F43" s="268" t="str">
        <f>+'Prilog 2'!C81</f>
        <v>-</v>
      </c>
      <c r="G43" s="269" t="str">
        <f>+'Prilog 2'!B81</f>
        <v xml:space="preserve">OIF MONETA Podgorica                                                                                </v>
      </c>
      <c r="H43" s="268" t="s">
        <v>213</v>
      </c>
      <c r="I43" s="270">
        <v>762139.54599999997</v>
      </c>
      <c r="J43" s="270">
        <v>792435.77639999997</v>
      </c>
      <c r="K43" s="270">
        <f t="shared" si="0"/>
        <v>30296.2304</v>
      </c>
    </row>
    <row r="44" spans="2:11">
      <c r="J44" s="384"/>
      <c r="K44" s="384"/>
    </row>
    <row r="45" spans="2:11">
      <c r="B45" s="548" t="s">
        <v>269</v>
      </c>
      <c r="C45" s="548"/>
      <c r="D45" s="548"/>
      <c r="E45" s="548"/>
      <c r="F45" s="547" t="s">
        <v>270</v>
      </c>
      <c r="G45" s="547" t="s">
        <v>271</v>
      </c>
      <c r="H45" s="547" t="s">
        <v>272</v>
      </c>
      <c r="I45" s="547" t="s">
        <v>273</v>
      </c>
      <c r="J45" s="384"/>
      <c r="K45" s="384"/>
    </row>
    <row r="46" spans="2:11">
      <c r="B46" s="548"/>
      <c r="C46" s="548"/>
      <c r="D46" s="548"/>
      <c r="E46" s="548"/>
      <c r="F46" s="547"/>
      <c r="G46" s="547"/>
      <c r="H46" s="547"/>
      <c r="I46" s="547"/>
      <c r="K46" s="384"/>
    </row>
    <row r="47" spans="2:11" ht="25.5" customHeight="1">
      <c r="B47" s="548"/>
      <c r="C47" s="548"/>
      <c r="D47" s="548"/>
      <c r="E47" s="548"/>
      <c r="F47" s="547"/>
      <c r="G47" s="547"/>
      <c r="H47" s="547"/>
      <c r="I47" s="547"/>
    </row>
    <row r="48" spans="2:11">
      <c r="B48" s="549"/>
      <c r="C48" s="550"/>
      <c r="D48" s="550"/>
      <c r="E48" s="551"/>
      <c r="F48" s="385"/>
      <c r="G48" s="385"/>
      <c r="H48" s="317"/>
      <c r="I48" s="317"/>
    </row>
    <row r="49" spans="2:12">
      <c r="B49" s="549"/>
      <c r="C49" s="550"/>
      <c r="D49" s="550"/>
      <c r="E49" s="551"/>
      <c r="F49" s="385"/>
      <c r="G49" s="385"/>
      <c r="H49" s="317"/>
    </row>
    <row r="51" spans="2:12">
      <c r="B51" s="386" t="str">
        <f>' Prilog 1'!A38</f>
        <v>Datum izvještaja: 30.09.2025.g.</v>
      </c>
      <c r="J51" s="386" t="s">
        <v>173</v>
      </c>
    </row>
    <row r="52" spans="2:12">
      <c r="B52" s="386" t="s">
        <v>200</v>
      </c>
      <c r="H52" s="386"/>
    </row>
    <row r="53" spans="2:12">
      <c r="J53" s="386" t="str">
        <f>+' Prilog 1'!C41</f>
        <v>Nedim Vilogorac dipl. oec.</v>
      </c>
    </row>
    <row r="54" spans="2:12">
      <c r="B54" s="386" t="str">
        <f>+' Prilog 1'!A41</f>
        <v>Elvira Žilić dipl.ecc</v>
      </c>
      <c r="H54" s="386"/>
    </row>
    <row r="56" spans="2:12">
      <c r="F56" s="301"/>
      <c r="G56" s="301"/>
      <c r="H56" s="301"/>
      <c r="I56" s="301"/>
      <c r="J56" s="301"/>
      <c r="K56" s="301"/>
      <c r="L56" s="301"/>
    </row>
    <row r="57" spans="2:12">
      <c r="B57" s="386" t="s">
        <v>289</v>
      </c>
      <c r="F57" s="301"/>
      <c r="G57" s="301"/>
      <c r="H57" s="301"/>
      <c r="I57" s="301"/>
      <c r="J57" s="301"/>
      <c r="K57" s="301"/>
      <c r="L57" s="301"/>
    </row>
    <row r="58" spans="2:12">
      <c r="B58" s="546" t="s">
        <v>202</v>
      </c>
      <c r="C58" s="546"/>
      <c r="D58" s="546"/>
      <c r="E58" s="546"/>
      <c r="F58" s="301"/>
      <c r="G58" s="301"/>
      <c r="H58" s="301"/>
      <c r="I58" s="301"/>
      <c r="J58" s="301"/>
      <c r="K58" s="301"/>
      <c r="L58" s="301"/>
    </row>
    <row r="59" spans="2:12">
      <c r="B59" s="546" t="s">
        <v>201</v>
      </c>
      <c r="C59" s="546"/>
      <c r="D59" s="546"/>
      <c r="E59" s="546"/>
      <c r="F59" s="301"/>
      <c r="G59" s="301"/>
      <c r="H59" s="301"/>
      <c r="I59" s="301"/>
      <c r="J59" s="301"/>
      <c r="K59" s="301"/>
      <c r="L59" s="301"/>
    </row>
    <row r="60" spans="2:12">
      <c r="B60" s="546" t="s">
        <v>203</v>
      </c>
      <c r="C60" s="546"/>
      <c r="D60" s="546"/>
      <c r="E60" s="546"/>
      <c r="F60" s="301"/>
      <c r="G60" s="301"/>
      <c r="H60" s="301"/>
      <c r="I60" s="301"/>
      <c r="J60" s="301"/>
      <c r="K60" s="301"/>
      <c r="L60" s="301"/>
    </row>
    <row r="61" spans="2:12">
      <c r="B61" s="546" t="s">
        <v>204</v>
      </c>
      <c r="C61" s="546"/>
      <c r="D61" s="546"/>
      <c r="E61" s="546"/>
      <c r="F61" s="301"/>
      <c r="G61" s="301"/>
      <c r="H61" s="301"/>
      <c r="I61" s="301"/>
      <c r="J61" s="301"/>
      <c r="K61" s="301"/>
      <c r="L61" s="301"/>
    </row>
    <row r="62" spans="2:12">
      <c r="B62" s="546" t="s">
        <v>205</v>
      </c>
      <c r="C62" s="546"/>
      <c r="D62" s="546"/>
      <c r="E62" s="546"/>
      <c r="F62" s="301"/>
      <c r="G62" s="301"/>
      <c r="H62" s="301"/>
      <c r="I62" s="301"/>
      <c r="J62" s="301"/>
      <c r="K62" s="301"/>
      <c r="L62" s="301"/>
    </row>
    <row r="63" spans="2:12">
      <c r="B63" s="546" t="s">
        <v>206</v>
      </c>
      <c r="C63" s="546"/>
      <c r="D63" s="546"/>
      <c r="E63" s="546"/>
      <c r="F63" s="301"/>
      <c r="G63" s="301"/>
      <c r="H63" s="301"/>
      <c r="I63" s="301"/>
      <c r="J63" s="301"/>
      <c r="K63" s="301"/>
      <c r="L63" s="301"/>
    </row>
    <row r="64" spans="2:12">
      <c r="B64" s="546" t="s">
        <v>207</v>
      </c>
      <c r="C64" s="546"/>
      <c r="D64" s="546"/>
      <c r="E64" s="546"/>
      <c r="F64" s="301"/>
      <c r="G64" s="301"/>
      <c r="H64" s="301"/>
      <c r="I64" s="301"/>
      <c r="J64" s="301"/>
      <c r="K64" s="301"/>
      <c r="L64" s="301"/>
    </row>
    <row r="65" spans="2:12">
      <c r="B65" s="546" t="s">
        <v>208</v>
      </c>
      <c r="C65" s="546"/>
      <c r="D65" s="546"/>
      <c r="E65" s="546"/>
      <c r="F65" s="301"/>
      <c r="G65" s="301"/>
      <c r="H65" s="301"/>
      <c r="I65" s="301"/>
      <c r="J65" s="301"/>
      <c r="K65" s="301"/>
      <c r="L65" s="301"/>
    </row>
    <row r="66" spans="2:12">
      <c r="B66" s="546" t="s">
        <v>209</v>
      </c>
      <c r="C66" s="546"/>
      <c r="D66" s="546"/>
      <c r="E66" s="546"/>
      <c r="F66" s="301"/>
      <c r="G66" s="301"/>
      <c r="H66" s="301"/>
      <c r="I66" s="301"/>
      <c r="J66" s="301"/>
      <c r="K66" s="301"/>
      <c r="L66" s="301"/>
    </row>
    <row r="67" spans="2:12" ht="25.5" customHeight="1">
      <c r="B67" s="546" t="s">
        <v>210</v>
      </c>
      <c r="C67" s="546"/>
      <c r="D67" s="546"/>
      <c r="E67" s="546"/>
      <c r="F67" s="301"/>
      <c r="G67" s="301"/>
      <c r="H67" s="301"/>
      <c r="I67" s="301"/>
      <c r="J67" s="301"/>
      <c r="K67" s="301"/>
      <c r="L67" s="301"/>
    </row>
    <row r="68" spans="2:12" ht="25.5" customHeight="1">
      <c r="B68" s="546" t="s">
        <v>213</v>
      </c>
      <c r="C68" s="546"/>
      <c r="D68" s="546"/>
      <c r="E68" s="546"/>
      <c r="F68" s="301"/>
      <c r="G68" s="301"/>
      <c r="H68" s="301"/>
      <c r="I68" s="301"/>
      <c r="J68" s="301"/>
      <c r="K68" s="301"/>
      <c r="L68" s="301"/>
    </row>
    <row r="69" spans="2:12" ht="25.5" customHeight="1">
      <c r="B69" s="546" t="s">
        <v>211</v>
      </c>
      <c r="C69" s="546"/>
      <c r="D69" s="546"/>
      <c r="E69" s="546"/>
      <c r="F69" s="301"/>
      <c r="G69" s="301"/>
      <c r="H69" s="301"/>
      <c r="I69" s="301"/>
      <c r="J69" s="301"/>
      <c r="K69" s="301"/>
      <c r="L69" s="301"/>
    </row>
    <row r="70" spans="2:12" ht="25.5" customHeight="1">
      <c r="B70" s="546" t="s">
        <v>212</v>
      </c>
      <c r="C70" s="546"/>
      <c r="D70" s="546"/>
      <c r="E70" s="546"/>
      <c r="F70" s="301"/>
      <c r="G70" s="301"/>
      <c r="H70" s="301"/>
      <c r="I70" s="301"/>
      <c r="J70" s="301"/>
      <c r="K70" s="301"/>
      <c r="L70" s="301"/>
    </row>
    <row r="71" spans="2:12">
      <c r="F71" s="301"/>
      <c r="G71" s="301"/>
      <c r="H71" s="301"/>
      <c r="I71" s="301"/>
      <c r="J71" s="301"/>
      <c r="K71" s="301"/>
      <c r="L71" s="301"/>
    </row>
    <row r="72" spans="2:12">
      <c r="F72" s="301"/>
      <c r="G72" s="301"/>
      <c r="H72" s="301"/>
      <c r="I72" s="301"/>
      <c r="J72" s="301"/>
      <c r="K72" s="301"/>
      <c r="L72" s="301"/>
    </row>
    <row r="73" spans="2:12">
      <c r="F73" s="301"/>
      <c r="G73" s="301"/>
      <c r="H73" s="301"/>
      <c r="I73" s="301"/>
      <c r="J73" s="301"/>
      <c r="K73" s="301"/>
      <c r="L73" s="301"/>
    </row>
  </sheetData>
  <mergeCells count="29">
    <mergeCell ref="B11:K12"/>
    <mergeCell ref="C8:D8"/>
    <mergeCell ref="H15:H17"/>
    <mergeCell ref="I15:I17"/>
    <mergeCell ref="J15:J17"/>
    <mergeCell ref="F15:F17"/>
    <mergeCell ref="G15:G17"/>
    <mergeCell ref="B61:E61"/>
    <mergeCell ref="B49:E49"/>
    <mergeCell ref="B15:E17"/>
    <mergeCell ref="B58:E58"/>
    <mergeCell ref="B59:E59"/>
    <mergeCell ref="B60:E60"/>
    <mergeCell ref="B68:E68"/>
    <mergeCell ref="B69:E69"/>
    <mergeCell ref="B70:E70"/>
    <mergeCell ref="K15:K17"/>
    <mergeCell ref="B45:E47"/>
    <mergeCell ref="F45:F47"/>
    <mergeCell ref="G45:G47"/>
    <mergeCell ref="H45:H47"/>
    <mergeCell ref="I45:I47"/>
    <mergeCell ref="B48:E48"/>
    <mergeCell ref="B62:E62"/>
    <mergeCell ref="B63:E63"/>
    <mergeCell ref="B64:E64"/>
    <mergeCell ref="B65:E65"/>
    <mergeCell ref="B66:E66"/>
    <mergeCell ref="B67:E6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9"/>
  <sheetViews>
    <sheetView workbookViewId="0">
      <selection activeCell="L38" sqref="L38"/>
    </sheetView>
  </sheetViews>
  <sheetFormatPr defaultRowHeight="12.75"/>
  <cols>
    <col min="1" max="1" width="5" customWidth="1"/>
    <col min="6" max="6" width="31.42578125" bestFit="1" customWidth="1"/>
    <col min="7" max="7" width="10.85546875" customWidth="1"/>
    <col min="8" max="8" width="59.7109375" bestFit="1" customWidth="1"/>
    <col min="9" max="9" width="16.42578125" customWidth="1"/>
    <col min="10" max="10" width="14.5703125" customWidth="1"/>
    <col min="11" max="11" width="15.28515625" customWidth="1"/>
    <col min="12" max="12" width="14.42578125" customWidth="1"/>
    <col min="13" max="13" width="14.7109375" customWidth="1"/>
  </cols>
  <sheetData>
    <row r="1" spans="1:14">
      <c r="B1" t="s">
        <v>24</v>
      </c>
      <c r="E1" s="134"/>
      <c r="F1" s="279"/>
      <c r="H1" s="286" t="s">
        <v>88</v>
      </c>
    </row>
    <row r="2" spans="1:14">
      <c r="B2" t="s">
        <v>25</v>
      </c>
      <c r="F2" s="279"/>
      <c r="H2" s="280" t="s">
        <v>84</v>
      </c>
    </row>
    <row r="3" spans="1:14">
      <c r="B3" t="s">
        <v>26</v>
      </c>
      <c r="F3" s="279"/>
      <c r="H3" s="286" t="s">
        <v>89</v>
      </c>
    </row>
    <row r="4" spans="1:14">
      <c r="B4" t="s">
        <v>27</v>
      </c>
      <c r="F4" s="285"/>
      <c r="H4" s="156"/>
    </row>
    <row r="5" spans="1:14">
      <c r="B5" t="s">
        <v>28</v>
      </c>
      <c r="F5" s="279"/>
      <c r="H5" s="280" t="s">
        <v>90</v>
      </c>
    </row>
    <row r="6" spans="1:14">
      <c r="B6" t="s">
        <v>29</v>
      </c>
      <c r="F6" s="279"/>
      <c r="H6" s="280" t="s">
        <v>85</v>
      </c>
    </row>
    <row r="7" spans="1:14">
      <c r="A7" s="170"/>
      <c r="B7" s="170"/>
      <c r="C7" s="565"/>
      <c r="D7" s="565"/>
      <c r="E7" s="171"/>
      <c r="F7" s="172"/>
      <c r="G7" s="173"/>
      <c r="H7" s="172"/>
      <c r="I7" s="170"/>
      <c r="J7" s="170"/>
      <c r="K7" s="170"/>
      <c r="L7" s="170"/>
      <c r="M7" s="170"/>
    </row>
    <row r="8" spans="1:14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4" t="s">
        <v>265</v>
      </c>
    </row>
    <row r="9" spans="1:14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</row>
    <row r="10" spans="1:14">
      <c r="A10" s="170"/>
      <c r="B10" s="567" t="s">
        <v>494</v>
      </c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114"/>
    </row>
    <row r="11" spans="1:14">
      <c r="A11" s="170"/>
      <c r="B11" s="567"/>
      <c r="C11" s="567"/>
      <c r="D11" s="567"/>
      <c r="E11" s="567"/>
      <c r="F11" s="567"/>
      <c r="G11" s="567"/>
      <c r="H11" s="567"/>
      <c r="I11" s="567"/>
      <c r="J11" s="567"/>
      <c r="K11" s="567"/>
      <c r="L11" s="567"/>
      <c r="M11" s="567"/>
      <c r="N11" s="114"/>
    </row>
    <row r="12" spans="1:14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</row>
    <row r="13" spans="1:14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</row>
    <row r="14" spans="1:14">
      <c r="A14" s="554"/>
      <c r="B14" s="561" t="s">
        <v>192</v>
      </c>
      <c r="C14" s="561"/>
      <c r="D14" s="561"/>
      <c r="E14" s="561"/>
      <c r="F14" s="543" t="s">
        <v>193</v>
      </c>
      <c r="G14" s="543" t="s">
        <v>194</v>
      </c>
      <c r="H14" s="543" t="s">
        <v>82</v>
      </c>
      <c r="I14" s="543" t="s">
        <v>195</v>
      </c>
      <c r="J14" s="543" t="s">
        <v>196</v>
      </c>
      <c r="K14" s="543" t="s">
        <v>197</v>
      </c>
      <c r="L14" s="543" t="s">
        <v>198</v>
      </c>
      <c r="M14" s="543" t="s">
        <v>199</v>
      </c>
    </row>
    <row r="15" spans="1:14">
      <c r="A15" s="554"/>
      <c r="B15" s="561"/>
      <c r="C15" s="561"/>
      <c r="D15" s="561"/>
      <c r="E15" s="561"/>
      <c r="F15" s="543"/>
      <c r="G15" s="543"/>
      <c r="H15" s="543"/>
      <c r="I15" s="543"/>
      <c r="J15" s="543"/>
      <c r="K15" s="543"/>
      <c r="L15" s="543"/>
      <c r="M15" s="543"/>
    </row>
    <row r="16" spans="1:14" ht="24" customHeight="1">
      <c r="A16" s="554"/>
      <c r="B16" s="561"/>
      <c r="C16" s="561"/>
      <c r="D16" s="561"/>
      <c r="E16" s="561"/>
      <c r="F16" s="543"/>
      <c r="G16" s="543"/>
      <c r="H16" s="543"/>
      <c r="I16" s="543"/>
      <c r="J16" s="543"/>
      <c r="K16" s="543"/>
      <c r="L16" s="543"/>
      <c r="M16" s="543"/>
    </row>
    <row r="17" spans="1:15">
      <c r="A17" s="170"/>
      <c r="B17" s="555">
        <v>45680</v>
      </c>
      <c r="C17" s="556"/>
      <c r="D17" s="556"/>
      <c r="E17" s="557"/>
      <c r="F17" s="289" t="s">
        <v>202</v>
      </c>
      <c r="G17" s="289" t="s">
        <v>462</v>
      </c>
      <c r="H17" s="289" t="s">
        <v>461</v>
      </c>
      <c r="I17" s="325" t="s">
        <v>213</v>
      </c>
      <c r="J17" s="326">
        <v>5482</v>
      </c>
      <c r="K17" s="243">
        <v>0</v>
      </c>
      <c r="L17" s="243">
        <v>0.55000000000000004</v>
      </c>
      <c r="M17" s="243">
        <f>K17-L17</f>
        <v>-0.55000000000000004</v>
      </c>
      <c r="N17" s="242"/>
    </row>
    <row r="18" spans="1:15">
      <c r="A18" s="170"/>
      <c r="B18" s="555">
        <v>45786</v>
      </c>
      <c r="C18" s="556"/>
      <c r="D18" s="556"/>
      <c r="E18" s="557"/>
      <c r="F18" s="289" t="s">
        <v>202</v>
      </c>
      <c r="G18" s="289" t="s">
        <v>333</v>
      </c>
      <c r="H18" s="289" t="s">
        <v>389</v>
      </c>
      <c r="I18" s="325" t="s">
        <v>213</v>
      </c>
      <c r="J18" s="326">
        <v>55</v>
      </c>
      <c r="K18" s="254">
        <v>854.76</v>
      </c>
      <c r="L18" s="243">
        <v>863.5</v>
      </c>
      <c r="M18" s="243">
        <f t="shared" ref="M18:M35" si="0">K18-L18</f>
        <v>-8.7400000000000091</v>
      </c>
    </row>
    <row r="19" spans="1:15">
      <c r="A19" s="170"/>
      <c r="B19" s="555">
        <v>45806</v>
      </c>
      <c r="C19" s="556"/>
      <c r="D19" s="556"/>
      <c r="E19" s="557"/>
      <c r="F19" s="289" t="s">
        <v>202</v>
      </c>
      <c r="G19" s="289" t="s">
        <v>333</v>
      </c>
      <c r="H19" s="289" t="s">
        <v>389</v>
      </c>
      <c r="I19" s="325" t="s">
        <v>213</v>
      </c>
      <c r="J19" s="326">
        <v>35</v>
      </c>
      <c r="K19" s="254">
        <v>540.76</v>
      </c>
      <c r="L19" s="243">
        <v>535.5</v>
      </c>
      <c r="M19" s="243">
        <f t="shared" si="0"/>
        <v>5.2599999999999909</v>
      </c>
    </row>
    <row r="20" spans="1:15">
      <c r="A20" s="170"/>
      <c r="B20" s="562">
        <v>45810</v>
      </c>
      <c r="C20" s="563"/>
      <c r="D20" s="563"/>
      <c r="E20" s="564"/>
      <c r="F20" s="351" t="s">
        <v>202</v>
      </c>
      <c r="G20" s="351" t="s">
        <v>333</v>
      </c>
      <c r="H20" s="351" t="s">
        <v>389</v>
      </c>
      <c r="I20" s="352" t="s">
        <v>213</v>
      </c>
      <c r="J20" s="353">
        <v>513</v>
      </c>
      <c r="K20" s="254">
        <v>7921.59</v>
      </c>
      <c r="L20" s="255">
        <f>J20*15.3</f>
        <v>7848.9000000000005</v>
      </c>
      <c r="M20" s="243">
        <f t="shared" si="0"/>
        <v>72.6899999999996</v>
      </c>
      <c r="N20" s="242"/>
      <c r="O20" s="242"/>
    </row>
    <row r="21" spans="1:15">
      <c r="A21" s="170"/>
      <c r="B21" s="562">
        <v>45817</v>
      </c>
      <c r="C21" s="563"/>
      <c r="D21" s="563"/>
      <c r="E21" s="564"/>
      <c r="F21" s="351" t="s">
        <v>202</v>
      </c>
      <c r="G21" s="351" t="s">
        <v>333</v>
      </c>
      <c r="H21" s="351" t="s">
        <v>389</v>
      </c>
      <c r="I21" s="352" t="s">
        <v>213</v>
      </c>
      <c r="J21" s="353">
        <v>510</v>
      </c>
      <c r="K21" s="254">
        <v>7858.34</v>
      </c>
      <c r="L21" s="255">
        <f>J21*15.3</f>
        <v>7803</v>
      </c>
      <c r="M21" s="243">
        <f t="shared" si="0"/>
        <v>55.340000000000146</v>
      </c>
      <c r="O21" s="242"/>
    </row>
    <row r="22" spans="1:15">
      <c r="A22" s="170"/>
      <c r="B22" s="562">
        <v>45825</v>
      </c>
      <c r="C22" s="563"/>
      <c r="D22" s="563"/>
      <c r="E22" s="564"/>
      <c r="F22" s="351" t="s">
        <v>202</v>
      </c>
      <c r="G22" s="351" t="s">
        <v>333</v>
      </c>
      <c r="H22" s="351" t="s">
        <v>389</v>
      </c>
      <c r="I22" s="352" t="s">
        <v>213</v>
      </c>
      <c r="J22" s="353">
        <v>100</v>
      </c>
      <c r="K22" s="254">
        <v>1533.17</v>
      </c>
      <c r="L22" s="255">
        <f>J22*15</f>
        <v>1500</v>
      </c>
      <c r="M22" s="243">
        <f t="shared" si="0"/>
        <v>33.170000000000073</v>
      </c>
    </row>
    <row r="23" spans="1:15">
      <c r="A23" s="170"/>
      <c r="B23" s="562">
        <v>45832</v>
      </c>
      <c r="C23" s="563"/>
      <c r="D23" s="563"/>
      <c r="E23" s="564"/>
      <c r="F23" s="351" t="s">
        <v>202</v>
      </c>
      <c r="G23" s="351" t="s">
        <v>333</v>
      </c>
      <c r="H23" s="351" t="s">
        <v>389</v>
      </c>
      <c r="I23" s="352" t="s">
        <v>213</v>
      </c>
      <c r="J23" s="353">
        <v>1054</v>
      </c>
      <c r="K23" s="254">
        <v>14301.53</v>
      </c>
      <c r="L23" s="255">
        <v>14767.04</v>
      </c>
      <c r="M23" s="243">
        <f t="shared" si="0"/>
        <v>-465.51000000000022</v>
      </c>
    </row>
    <row r="24" spans="1:15">
      <c r="A24" s="170"/>
      <c r="B24" s="562">
        <v>45833</v>
      </c>
      <c r="C24" s="563"/>
      <c r="D24" s="563"/>
      <c r="E24" s="564"/>
      <c r="F24" s="351" t="s">
        <v>202</v>
      </c>
      <c r="G24" s="351" t="s">
        <v>333</v>
      </c>
      <c r="H24" s="351" t="s">
        <v>389</v>
      </c>
      <c r="I24" s="352" t="s">
        <v>213</v>
      </c>
      <c r="J24" s="353">
        <v>946</v>
      </c>
      <c r="K24" s="254">
        <v>14203.57</v>
      </c>
      <c r="L24" s="255">
        <f>+J24*14</f>
        <v>13244</v>
      </c>
      <c r="M24" s="243">
        <f t="shared" si="0"/>
        <v>959.56999999999971</v>
      </c>
    </row>
    <row r="25" spans="1:15">
      <c r="A25" s="170"/>
      <c r="B25" s="562">
        <v>45834</v>
      </c>
      <c r="C25" s="563"/>
      <c r="D25" s="563"/>
      <c r="E25" s="564"/>
      <c r="F25" s="351" t="s">
        <v>202</v>
      </c>
      <c r="G25" s="351" t="s">
        <v>333</v>
      </c>
      <c r="H25" s="351" t="s">
        <v>389</v>
      </c>
      <c r="I25" s="352" t="s">
        <v>213</v>
      </c>
      <c r="J25" s="353">
        <v>3000</v>
      </c>
      <c r="K25" s="254">
        <v>45226.2</v>
      </c>
      <c r="L25" s="255">
        <f>+J25*14</f>
        <v>42000</v>
      </c>
      <c r="M25" s="243">
        <f t="shared" si="0"/>
        <v>3226.1999999999971</v>
      </c>
    </row>
    <row r="26" spans="1:15">
      <c r="A26" s="170"/>
      <c r="B26" s="562">
        <v>45839</v>
      </c>
      <c r="C26" s="563"/>
      <c r="D26" s="563"/>
      <c r="E26" s="564"/>
      <c r="F26" s="351" t="s">
        <v>202</v>
      </c>
      <c r="G26" s="351" t="str">
        <f>+'[1]Prilog 2'!$C$14</f>
        <v>BHTSR</v>
      </c>
      <c r="H26" s="351" t="str">
        <f>+'[1]Prilog 2'!$B$14</f>
        <v>BH TELECOM D.D. SARAJEVO</v>
      </c>
      <c r="I26" s="352" t="s">
        <v>213</v>
      </c>
      <c r="J26" s="353">
        <v>1233</v>
      </c>
      <c r="K26" s="254">
        <f>14.9002*J26</f>
        <v>18371.946599999999</v>
      </c>
      <c r="L26" s="255">
        <v>17262</v>
      </c>
      <c r="M26" s="243">
        <f t="shared" si="0"/>
        <v>1109.9465999999993</v>
      </c>
      <c r="N26" s="242"/>
      <c r="O26" s="242"/>
    </row>
    <row r="27" spans="1:15">
      <c r="A27" s="170"/>
      <c r="B27" s="562">
        <v>45840</v>
      </c>
      <c r="C27" s="563"/>
      <c r="D27" s="563"/>
      <c r="E27" s="564"/>
      <c r="F27" s="351" t="s">
        <v>202</v>
      </c>
      <c r="G27" s="351" t="str">
        <f>+'[1]Prilog 2'!$C$14</f>
        <v>BHTSR</v>
      </c>
      <c r="H27" s="351" t="str">
        <f>+'[1]Prilog 2'!$B$14</f>
        <v>BH TELECOM D.D. SARAJEVO</v>
      </c>
      <c r="I27" s="352" t="s">
        <v>213</v>
      </c>
      <c r="J27" s="353">
        <v>1616</v>
      </c>
      <c r="K27" s="254">
        <f>14.8635*J27</f>
        <v>24019.416000000001</v>
      </c>
      <c r="L27" s="255">
        <v>22624</v>
      </c>
      <c r="M27" s="243">
        <f t="shared" si="0"/>
        <v>1395.4160000000011</v>
      </c>
      <c r="O27" s="242"/>
    </row>
    <row r="28" spans="1:15">
      <c r="A28" s="170"/>
      <c r="B28" s="562">
        <v>45841</v>
      </c>
      <c r="C28" s="563"/>
      <c r="D28" s="563"/>
      <c r="E28" s="564"/>
      <c r="F28" s="351" t="s">
        <v>202</v>
      </c>
      <c r="G28" s="351" t="str">
        <f>+'[1]Prilog 2'!$C$14</f>
        <v>BHTSR</v>
      </c>
      <c r="H28" s="351" t="str">
        <f>+'[1]Prilog 2'!$B$14</f>
        <v>BH TELECOM D.D. SARAJEVO</v>
      </c>
      <c r="I28" s="352" t="s">
        <v>213</v>
      </c>
      <c r="J28" s="353">
        <v>151</v>
      </c>
      <c r="K28" s="254">
        <f>14.7908*J28</f>
        <v>2233.4108000000001</v>
      </c>
      <c r="L28" s="255">
        <v>2114</v>
      </c>
      <c r="M28" s="243">
        <f t="shared" si="0"/>
        <v>119.41080000000011</v>
      </c>
    </row>
    <row r="29" spans="1:15">
      <c r="A29" s="170"/>
      <c r="B29" s="562">
        <v>45847</v>
      </c>
      <c r="C29" s="563"/>
      <c r="D29" s="563"/>
      <c r="E29" s="564"/>
      <c r="F29" s="351" t="s">
        <v>202</v>
      </c>
      <c r="G29" s="351" t="str">
        <f>+'[1]Prilog 2'!$C$14</f>
        <v>BHTSR</v>
      </c>
      <c r="H29" s="351" t="str">
        <f>+'[1]Prilog 2'!$B$14</f>
        <v>BH TELECOM D.D. SARAJEVO</v>
      </c>
      <c r="I29" s="352" t="s">
        <v>213</v>
      </c>
      <c r="J29" s="353">
        <v>3000</v>
      </c>
      <c r="K29" s="254">
        <v>44312.4</v>
      </c>
      <c r="L29" s="255">
        <v>42900</v>
      </c>
      <c r="M29" s="243">
        <f t="shared" si="0"/>
        <v>1412.4000000000015</v>
      </c>
    </row>
    <row r="30" spans="1:15">
      <c r="A30" s="170"/>
      <c r="B30" s="562">
        <v>45849</v>
      </c>
      <c r="C30" s="563"/>
      <c r="D30" s="563"/>
      <c r="E30" s="564"/>
      <c r="F30" s="351" t="s">
        <v>202</v>
      </c>
      <c r="G30" s="351" t="str">
        <f>+'[1]Prilog 2'!$C$14</f>
        <v>BHTSR</v>
      </c>
      <c r="H30" s="351" t="str">
        <f>+'[1]Prilog 2'!$B$14</f>
        <v>BH TELECOM D.D. SARAJEVO</v>
      </c>
      <c r="I30" s="352" t="s">
        <v>213</v>
      </c>
      <c r="J30" s="353">
        <v>261</v>
      </c>
      <c r="K30" s="254">
        <v>3844.01</v>
      </c>
      <c r="L30" s="255">
        <v>3758.4</v>
      </c>
      <c r="M30" s="243">
        <f t="shared" si="0"/>
        <v>85.610000000000127</v>
      </c>
    </row>
    <row r="31" spans="1:15">
      <c r="A31" s="170"/>
      <c r="B31" s="562">
        <v>45856</v>
      </c>
      <c r="C31" s="563"/>
      <c r="D31" s="563"/>
      <c r="E31" s="564"/>
      <c r="F31" s="351" t="s">
        <v>202</v>
      </c>
      <c r="G31" s="351" t="str">
        <f>+'[1]Prilog 2'!$C$14</f>
        <v>BHTSR</v>
      </c>
      <c r="H31" s="351" t="str">
        <f>+'[1]Prilog 2'!$B$14</f>
        <v>BH TELECOM D.D. SARAJEVO</v>
      </c>
      <c r="I31" s="352" t="s">
        <v>213</v>
      </c>
      <c r="J31" s="353">
        <v>576</v>
      </c>
      <c r="K31" s="254">
        <v>8442.89</v>
      </c>
      <c r="L31" s="255">
        <v>8236.7999999999993</v>
      </c>
      <c r="M31" s="243">
        <f t="shared" si="0"/>
        <v>206.09000000000015</v>
      </c>
    </row>
    <row r="32" spans="1:15">
      <c r="A32" s="170"/>
      <c r="B32" s="562">
        <v>45860</v>
      </c>
      <c r="C32" s="563"/>
      <c r="D32" s="563"/>
      <c r="E32" s="564"/>
      <c r="F32" s="351" t="s">
        <v>202</v>
      </c>
      <c r="G32" s="351" t="str">
        <f>+'[1]Prilog 2'!$C$14</f>
        <v>BHTSR</v>
      </c>
      <c r="H32" s="351" t="str">
        <f>+'[1]Prilog 2'!$B$14</f>
        <v>BH TELECOM D.D. SARAJEVO</v>
      </c>
      <c r="I32" s="352" t="s">
        <v>213</v>
      </c>
      <c r="J32" s="353">
        <v>100</v>
      </c>
      <c r="K32" s="254">
        <f>14.6456*J32</f>
        <v>1464.56</v>
      </c>
      <c r="L32" s="255">
        <v>1430</v>
      </c>
      <c r="M32" s="243">
        <f t="shared" si="0"/>
        <v>34.559999999999945</v>
      </c>
    </row>
    <row r="33" spans="1:16">
      <c r="A33" s="170"/>
      <c r="B33" s="562">
        <v>45862</v>
      </c>
      <c r="C33" s="563"/>
      <c r="D33" s="563"/>
      <c r="E33" s="564"/>
      <c r="F33" s="351" t="s">
        <v>202</v>
      </c>
      <c r="G33" s="351" t="str">
        <f>+'[1]Prilog 2'!$C$14</f>
        <v>BHTSR</v>
      </c>
      <c r="H33" s="351" t="str">
        <f>+'[1]Prilog 2'!$B$14</f>
        <v>BH TELECOM D.D. SARAJEVO</v>
      </c>
      <c r="I33" s="352" t="s">
        <v>213</v>
      </c>
      <c r="J33" s="353">
        <v>10</v>
      </c>
      <c r="K33" s="254">
        <f>14.645*J33</f>
        <v>146.44999999999999</v>
      </c>
      <c r="L33" s="255">
        <v>143</v>
      </c>
      <c r="M33" s="243">
        <f t="shared" si="0"/>
        <v>3.4499999999999886</v>
      </c>
    </row>
    <row r="34" spans="1:16">
      <c r="A34" s="170"/>
      <c r="B34" s="562">
        <v>45863</v>
      </c>
      <c r="C34" s="563"/>
      <c r="D34" s="563"/>
      <c r="E34" s="564"/>
      <c r="F34" s="351" t="s">
        <v>202</v>
      </c>
      <c r="G34" s="351" t="str">
        <f>+'[1]Prilog 2'!$C$14</f>
        <v>BHTSR</v>
      </c>
      <c r="H34" s="351" t="str">
        <f>+'[1]Prilog 2'!$B$14</f>
        <v>BH TELECOM D.D. SARAJEVO</v>
      </c>
      <c r="I34" s="352" t="s">
        <v>213</v>
      </c>
      <c r="J34" s="353">
        <v>70</v>
      </c>
      <c r="K34" s="254">
        <v>1024.54</v>
      </c>
      <c r="L34" s="255">
        <v>1001</v>
      </c>
      <c r="M34" s="243">
        <f t="shared" si="0"/>
        <v>23.539999999999964</v>
      </c>
    </row>
    <row r="35" spans="1:16">
      <c r="A35" s="170"/>
      <c r="B35" s="562">
        <v>45866</v>
      </c>
      <c r="C35" s="563"/>
      <c r="D35" s="563"/>
      <c r="E35" s="564"/>
      <c r="F35" s="351" t="s">
        <v>202</v>
      </c>
      <c r="G35" s="351" t="str">
        <f>+'[1]Prilog 2'!$C$14</f>
        <v>BHTSR</v>
      </c>
      <c r="H35" s="351" t="str">
        <f>+'[1]Prilog 2'!$B$14</f>
        <v>BH TELECOM D.D. SARAJEVO</v>
      </c>
      <c r="I35" s="352" t="s">
        <v>213</v>
      </c>
      <c r="J35" s="353">
        <v>1500</v>
      </c>
      <c r="K35" s="254">
        <v>21947.7</v>
      </c>
      <c r="L35" s="255">
        <v>21075</v>
      </c>
      <c r="M35" s="243">
        <f t="shared" si="0"/>
        <v>872.70000000000073</v>
      </c>
    </row>
    <row r="36" spans="1:16">
      <c r="A36" s="170"/>
      <c r="B36" s="558"/>
      <c r="C36" s="559"/>
      <c r="D36" s="559"/>
      <c r="E36" s="560"/>
      <c r="F36" s="244"/>
      <c r="G36" s="244"/>
      <c r="H36" s="251"/>
      <c r="I36" s="244"/>
      <c r="J36" s="252"/>
      <c r="K36" s="253"/>
      <c r="L36" s="254"/>
      <c r="M36" s="255"/>
    </row>
    <row r="37" spans="1:16">
      <c r="A37" s="170"/>
      <c r="B37" s="558"/>
      <c r="C37" s="559"/>
      <c r="D37" s="559"/>
      <c r="E37" s="560"/>
      <c r="F37" s="251"/>
      <c r="G37" s="244"/>
      <c r="H37" s="251"/>
      <c r="I37" s="244" t="s">
        <v>469</v>
      </c>
      <c r="J37" s="353"/>
      <c r="K37" s="253"/>
      <c r="L37" s="255">
        <f>+SUM(L17:L36)</f>
        <v>209106.68999999997</v>
      </c>
      <c r="M37" s="255">
        <f>+SUM(M17:M36)</f>
        <v>9140.5534000000007</v>
      </c>
    </row>
    <row r="38" spans="1:16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16">
      <c r="A39" s="170"/>
      <c r="B39" s="170" t="str">
        <f>' Prilog 1'!A38</f>
        <v>Datum izvještaja: 30.09.2025.g.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</row>
    <row r="40" spans="1:16">
      <c r="A40" s="170"/>
      <c r="B40" s="170" t="s">
        <v>200</v>
      </c>
      <c r="C40" s="170"/>
      <c r="D40" s="170"/>
      <c r="E40" s="170"/>
      <c r="F40" s="170"/>
      <c r="G40" s="170"/>
      <c r="H40" s="170"/>
      <c r="I40" s="170"/>
      <c r="J40" s="170"/>
      <c r="K40" s="170" t="s">
        <v>173</v>
      </c>
      <c r="L40" s="170"/>
      <c r="M40" s="170"/>
    </row>
    <row r="41" spans="1:16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</row>
    <row r="42" spans="1:16">
      <c r="A42" s="170"/>
      <c r="B42" s="170" t="str">
        <f>+' Prilog 1'!A41</f>
        <v>Elvira Žilić dipl.ecc</v>
      </c>
      <c r="C42" s="170"/>
      <c r="D42" s="170"/>
      <c r="E42" s="170"/>
      <c r="F42" s="170"/>
      <c r="G42" s="170"/>
      <c r="H42" s="170"/>
      <c r="I42" s="170"/>
      <c r="J42" s="170"/>
      <c r="K42" s="170" t="str">
        <f>+' Prilog 1'!C41</f>
        <v>Nedim Vilogorac dipl. oec.</v>
      </c>
      <c r="L42" s="170"/>
      <c r="M42" s="170"/>
    </row>
    <row r="43" spans="1:16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</row>
    <row r="44" spans="1:16">
      <c r="A44" s="170"/>
      <c r="B44" s="170" t="s">
        <v>289</v>
      </c>
      <c r="C44" s="170"/>
      <c r="D44" s="170"/>
      <c r="E44" s="170"/>
      <c r="F44" s="290"/>
      <c r="G44" s="290"/>
      <c r="H44" s="290"/>
      <c r="I44" s="290"/>
      <c r="J44" s="290"/>
      <c r="K44" s="290"/>
      <c r="L44" s="290"/>
      <c r="M44" s="290"/>
      <c r="N44" s="288"/>
      <c r="O44" s="288"/>
      <c r="P44" s="288"/>
    </row>
    <row r="45" spans="1:16">
      <c r="A45" s="170"/>
      <c r="B45" s="566" t="s">
        <v>202</v>
      </c>
      <c r="C45" s="566"/>
      <c r="D45" s="566"/>
      <c r="E45" s="566"/>
      <c r="F45" s="290"/>
      <c r="G45" s="290"/>
      <c r="H45" s="290"/>
      <c r="I45" s="290"/>
      <c r="J45" s="290"/>
      <c r="K45" s="290"/>
      <c r="L45" s="290"/>
      <c r="M45" s="290"/>
      <c r="N45" s="288"/>
      <c r="O45" s="288"/>
      <c r="P45" s="288"/>
    </row>
    <row r="46" spans="1:16">
      <c r="A46" s="170"/>
      <c r="B46" s="566" t="s">
        <v>201</v>
      </c>
      <c r="C46" s="566"/>
      <c r="D46" s="566"/>
      <c r="E46" s="566"/>
      <c r="F46" s="290"/>
      <c r="G46" s="290"/>
      <c r="H46" s="290"/>
      <c r="I46" s="290"/>
      <c r="J46" s="290"/>
      <c r="K46" s="290"/>
      <c r="L46" s="290"/>
      <c r="M46" s="290"/>
      <c r="N46" s="288"/>
      <c r="O46" s="288"/>
      <c r="P46" s="288"/>
    </row>
    <row r="47" spans="1:16">
      <c r="A47" s="170"/>
      <c r="B47" s="566" t="s">
        <v>203</v>
      </c>
      <c r="C47" s="566"/>
      <c r="D47" s="566"/>
      <c r="E47" s="566"/>
      <c r="F47" s="290"/>
      <c r="G47" s="290"/>
      <c r="H47" s="290"/>
      <c r="I47" s="290"/>
      <c r="J47" s="290"/>
      <c r="K47" s="290"/>
      <c r="L47" s="290"/>
      <c r="M47" s="290"/>
      <c r="N47" s="288"/>
      <c r="O47" s="288"/>
      <c r="P47" s="288"/>
    </row>
    <row r="48" spans="1:16">
      <c r="A48" s="170"/>
      <c r="B48" s="566" t="s">
        <v>204</v>
      </c>
      <c r="C48" s="566"/>
      <c r="D48" s="566"/>
      <c r="E48" s="566"/>
      <c r="F48" s="290"/>
      <c r="G48" s="290"/>
      <c r="H48" s="290"/>
      <c r="I48" s="290"/>
      <c r="J48" s="290"/>
      <c r="K48" s="290"/>
      <c r="L48" s="290"/>
      <c r="M48" s="290"/>
      <c r="N48" s="288"/>
      <c r="O48" s="288"/>
      <c r="P48" s="288"/>
    </row>
    <row r="49" spans="1:16">
      <c r="A49" s="170"/>
      <c r="B49" s="566" t="s">
        <v>205</v>
      </c>
      <c r="C49" s="566"/>
      <c r="D49" s="566"/>
      <c r="E49" s="566"/>
      <c r="F49" s="290"/>
      <c r="G49" s="290"/>
      <c r="H49" s="290"/>
      <c r="I49" s="290"/>
      <c r="J49" s="290"/>
      <c r="K49" s="290"/>
      <c r="L49" s="290"/>
      <c r="M49" s="290"/>
      <c r="N49" s="288"/>
      <c r="O49" s="288"/>
      <c r="P49" s="288"/>
    </row>
    <row r="50" spans="1:16">
      <c r="A50" s="170"/>
      <c r="B50" s="566" t="s">
        <v>206</v>
      </c>
      <c r="C50" s="566"/>
      <c r="D50" s="566"/>
      <c r="E50" s="566"/>
      <c r="F50" s="290"/>
      <c r="G50" s="290"/>
      <c r="H50" s="290"/>
      <c r="I50" s="290"/>
      <c r="J50" s="290"/>
      <c r="K50" s="290"/>
      <c r="L50" s="290"/>
      <c r="M50" s="290"/>
      <c r="N50" s="288"/>
      <c r="O50" s="288"/>
      <c r="P50" s="288"/>
    </row>
    <row r="51" spans="1:16">
      <c r="A51" s="170"/>
      <c r="B51" s="566" t="s">
        <v>207</v>
      </c>
      <c r="C51" s="566"/>
      <c r="D51" s="566"/>
      <c r="E51" s="566"/>
      <c r="F51" s="290"/>
      <c r="G51" s="290"/>
      <c r="H51" s="290"/>
      <c r="I51" s="290"/>
      <c r="J51" s="290"/>
      <c r="K51" s="290"/>
      <c r="L51" s="290"/>
      <c r="M51" s="290"/>
      <c r="N51" s="288"/>
      <c r="O51" s="288"/>
      <c r="P51" s="288"/>
    </row>
    <row r="52" spans="1:16">
      <c r="A52" s="170"/>
      <c r="B52" s="566" t="s">
        <v>208</v>
      </c>
      <c r="C52" s="566"/>
      <c r="D52" s="566"/>
      <c r="E52" s="566"/>
      <c r="F52" s="290"/>
      <c r="G52" s="290"/>
      <c r="H52" s="290"/>
      <c r="I52" s="290"/>
      <c r="J52" s="290"/>
      <c r="K52" s="290"/>
      <c r="L52" s="290"/>
      <c r="M52" s="290"/>
      <c r="N52" s="288"/>
      <c r="O52" s="288"/>
      <c r="P52" s="288"/>
    </row>
    <row r="53" spans="1:16" ht="13.5" customHeight="1">
      <c r="A53" s="170"/>
      <c r="B53" s="566" t="s">
        <v>209</v>
      </c>
      <c r="C53" s="566"/>
      <c r="D53" s="566"/>
      <c r="E53" s="566"/>
      <c r="F53" s="290"/>
      <c r="G53" s="290"/>
      <c r="H53" s="290"/>
      <c r="I53" s="290"/>
      <c r="J53" s="290"/>
      <c r="K53" s="290"/>
      <c r="L53" s="290"/>
      <c r="M53" s="290"/>
      <c r="N53" s="288"/>
      <c r="O53" s="288"/>
      <c r="P53" s="288"/>
    </row>
    <row r="54" spans="1:16" ht="24.75" customHeight="1">
      <c r="A54" s="170"/>
      <c r="B54" s="566" t="s">
        <v>210</v>
      </c>
      <c r="C54" s="566"/>
      <c r="D54" s="566"/>
      <c r="E54" s="566"/>
      <c r="F54" s="290"/>
      <c r="G54" s="290"/>
      <c r="H54" s="290"/>
      <c r="I54" s="290"/>
      <c r="J54" s="290"/>
      <c r="K54" s="290"/>
      <c r="L54" s="290"/>
      <c r="M54" s="290"/>
      <c r="N54" s="288"/>
      <c r="O54" s="288"/>
      <c r="P54" s="288"/>
    </row>
    <row r="55" spans="1:16" ht="24" customHeight="1">
      <c r="A55" s="170"/>
      <c r="B55" s="566" t="s">
        <v>213</v>
      </c>
      <c r="C55" s="566"/>
      <c r="D55" s="566"/>
      <c r="E55" s="566"/>
      <c r="F55" s="290"/>
      <c r="G55" s="290"/>
      <c r="H55" s="290"/>
      <c r="I55" s="290"/>
      <c r="J55" s="290"/>
      <c r="K55" s="290"/>
      <c r="L55" s="290"/>
      <c r="M55" s="290"/>
      <c r="N55" s="288"/>
      <c r="O55" s="288"/>
      <c r="P55" s="288"/>
    </row>
    <row r="56" spans="1:16" ht="26.25" customHeight="1">
      <c r="A56" s="170"/>
      <c r="B56" s="566" t="s">
        <v>211</v>
      </c>
      <c r="C56" s="566"/>
      <c r="D56" s="566"/>
      <c r="E56" s="566"/>
      <c r="F56" s="290"/>
      <c r="G56" s="290"/>
      <c r="H56" s="290"/>
      <c r="I56" s="290"/>
      <c r="J56" s="290"/>
      <c r="K56" s="290"/>
      <c r="L56" s="290"/>
      <c r="M56" s="290"/>
      <c r="N56" s="288"/>
      <c r="O56" s="288"/>
      <c r="P56" s="288"/>
    </row>
    <row r="57" spans="1:16" ht="25.5" customHeight="1">
      <c r="A57" s="170"/>
      <c r="B57" s="566" t="s">
        <v>212</v>
      </c>
      <c r="C57" s="566"/>
      <c r="D57" s="566"/>
      <c r="E57" s="566"/>
      <c r="F57" s="290"/>
      <c r="G57" s="290"/>
      <c r="H57" s="290"/>
      <c r="I57" s="290"/>
      <c r="J57" s="290"/>
      <c r="K57" s="290"/>
      <c r="L57" s="290"/>
      <c r="M57" s="290"/>
      <c r="N57" s="288"/>
      <c r="O57" s="288"/>
      <c r="P57" s="288"/>
    </row>
    <row r="58" spans="1:16">
      <c r="A58" s="170"/>
      <c r="B58" s="170"/>
      <c r="C58" s="170"/>
      <c r="D58" s="170"/>
      <c r="E58" s="170"/>
      <c r="F58" s="290"/>
      <c r="G58" s="290"/>
      <c r="H58" s="290"/>
      <c r="I58" s="290"/>
      <c r="J58" s="290"/>
      <c r="K58" s="290"/>
      <c r="L58" s="290"/>
      <c r="M58" s="290"/>
      <c r="N58" s="288"/>
      <c r="O58" s="288"/>
      <c r="P58" s="288"/>
    </row>
    <row r="59" spans="1:16"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</row>
  </sheetData>
  <mergeCells count="46">
    <mergeCell ref="B32:E32"/>
    <mergeCell ref="B33:E33"/>
    <mergeCell ref="B34:E34"/>
    <mergeCell ref="B35:E35"/>
    <mergeCell ref="B27:E27"/>
    <mergeCell ref="B28:E28"/>
    <mergeCell ref="B29:E29"/>
    <mergeCell ref="B30:E30"/>
    <mergeCell ref="B31:E31"/>
    <mergeCell ref="C7:D7"/>
    <mergeCell ref="B57:E57"/>
    <mergeCell ref="B56:E56"/>
    <mergeCell ref="B55:E55"/>
    <mergeCell ref="B54:E54"/>
    <mergeCell ref="B53:E53"/>
    <mergeCell ref="B46:E46"/>
    <mergeCell ref="B45:E45"/>
    <mergeCell ref="B10:M11"/>
    <mergeCell ref="B52:E52"/>
    <mergeCell ref="B51:E51"/>
    <mergeCell ref="B50:E50"/>
    <mergeCell ref="B49:E49"/>
    <mergeCell ref="B48:E48"/>
    <mergeCell ref="B47:E47"/>
    <mergeCell ref="B20:E20"/>
    <mergeCell ref="B37:E37"/>
    <mergeCell ref="B36:E36"/>
    <mergeCell ref="B18:E18"/>
    <mergeCell ref="M14:M16"/>
    <mergeCell ref="B14:E16"/>
    <mergeCell ref="F14:F16"/>
    <mergeCell ref="G14:G16"/>
    <mergeCell ref="H14:H16"/>
    <mergeCell ref="I14:I16"/>
    <mergeCell ref="L14:L16"/>
    <mergeCell ref="B25:E25"/>
    <mergeCell ref="B21:E21"/>
    <mergeCell ref="B22:E22"/>
    <mergeCell ref="B23:E23"/>
    <mergeCell ref="B24:E24"/>
    <mergeCell ref="B26:E26"/>
    <mergeCell ref="A14:A16"/>
    <mergeCell ref="J14:J16"/>
    <mergeCell ref="K14:K16"/>
    <mergeCell ref="B19:E19"/>
    <mergeCell ref="B17:E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V53"/>
  <sheetViews>
    <sheetView zoomScaleNormal="100" workbookViewId="0">
      <selection activeCell="K52" sqref="K52"/>
    </sheetView>
  </sheetViews>
  <sheetFormatPr defaultRowHeight="12.75"/>
  <cols>
    <col min="1" max="1" width="41.85546875" style="2" customWidth="1"/>
    <col min="2" max="3" width="18.140625" style="2" customWidth="1"/>
    <col min="4" max="4" width="15.85546875" style="2" customWidth="1"/>
    <col min="5" max="5" width="17" style="2" bestFit="1" customWidth="1"/>
    <col min="6" max="6" width="9.140625" style="2"/>
    <col min="7" max="7" width="12.42578125" style="2" customWidth="1"/>
    <col min="8" max="16384" width="9.140625" style="2"/>
  </cols>
  <sheetData>
    <row r="1" spans="1:7">
      <c r="A1" s="569" t="s">
        <v>24</v>
      </c>
      <c r="B1" s="569"/>
      <c r="C1" s="43" t="str">
        <f>'Prilog 2'!D1</f>
        <v>ZIF "FORTUNA FOND" d.d.</v>
      </c>
      <c r="D1" s="7"/>
      <c r="E1" s="159" t="s">
        <v>302</v>
      </c>
    </row>
    <row r="2" spans="1:7">
      <c r="A2" s="569" t="s">
        <v>25</v>
      </c>
      <c r="B2" s="569"/>
      <c r="C2" s="43" t="str">
        <f>'Prilog 2'!D2</f>
        <v>ZJP-031-03</v>
      </c>
      <c r="D2" s="7"/>
    </row>
    <row r="3" spans="1:7">
      <c r="A3" s="569" t="s">
        <v>26</v>
      </c>
      <c r="B3" s="569"/>
      <c r="C3" s="43" t="str">
        <f>'Prilog 2'!D3</f>
        <v>LILIUM ASSET MANAGEMENT d.o.o. Sarajevo</v>
      </c>
      <c r="D3" s="7"/>
    </row>
    <row r="4" spans="1:7">
      <c r="A4" s="569" t="s">
        <v>27</v>
      </c>
      <c r="B4" s="569"/>
      <c r="C4" s="43"/>
      <c r="D4" s="7"/>
    </row>
    <row r="5" spans="1:7">
      <c r="A5" s="569" t="s">
        <v>28</v>
      </c>
      <c r="B5" s="569"/>
      <c r="C5" s="43" t="str">
        <f>'Prilog 2'!D5</f>
        <v>4201337670008</v>
      </c>
      <c r="D5" s="7"/>
    </row>
    <row r="6" spans="1:7">
      <c r="A6" s="569" t="s">
        <v>29</v>
      </c>
      <c r="B6" s="569"/>
      <c r="C6" s="43" t="str">
        <f>'Prilog 2'!D6</f>
        <v>4263012890007</v>
      </c>
      <c r="D6" s="7"/>
    </row>
    <row r="8" spans="1:7">
      <c r="A8" s="541" t="s">
        <v>491</v>
      </c>
      <c r="B8" s="568"/>
      <c r="C8" s="568"/>
      <c r="D8" s="568"/>
      <c r="E8" s="568"/>
    </row>
    <row r="9" spans="1:7">
      <c r="A9" s="568"/>
      <c r="B9" s="568"/>
      <c r="C9" s="568"/>
      <c r="D9" s="568"/>
      <c r="E9" s="568"/>
    </row>
    <row r="13" spans="1:7" ht="25.5">
      <c r="A13" s="10" t="s">
        <v>75</v>
      </c>
      <c r="B13" s="10" t="s">
        <v>76</v>
      </c>
      <c r="C13" s="8" t="s">
        <v>77</v>
      </c>
      <c r="D13" s="10" t="s">
        <v>79</v>
      </c>
      <c r="E13" s="8" t="s">
        <v>80</v>
      </c>
    </row>
    <row r="14" spans="1:7" s="24" customFormat="1" ht="11.25">
      <c r="A14" s="22">
        <v>1</v>
      </c>
      <c r="B14" s="22">
        <v>2</v>
      </c>
      <c r="C14" s="23">
        <v>3</v>
      </c>
      <c r="D14" s="22">
        <v>4</v>
      </c>
      <c r="E14" s="23" t="s">
        <v>81</v>
      </c>
    </row>
    <row r="15" spans="1:7">
      <c r="A15" s="281" t="s">
        <v>463</v>
      </c>
      <c r="B15" s="281">
        <v>0.55000000000000004</v>
      </c>
      <c r="C15" s="327">
        <f>+B15/B28</f>
        <v>2.630229350260661E-6</v>
      </c>
      <c r="D15" s="327">
        <v>0</v>
      </c>
      <c r="E15" s="426">
        <f>+D15/B15</f>
        <v>0</v>
      </c>
      <c r="G15" s="35"/>
    </row>
    <row r="16" spans="1:7">
      <c r="A16" s="281" t="s">
        <v>467</v>
      </c>
      <c r="B16" s="354">
        <v>209106.69</v>
      </c>
      <c r="C16" s="327">
        <f>+B16/B28</f>
        <v>0.99999736977064979</v>
      </c>
      <c r="D16" s="327">
        <v>1531.53</v>
      </c>
      <c r="E16" s="426">
        <f>+D16/B16</f>
        <v>7.3241559129456832E-3</v>
      </c>
      <c r="G16" s="35"/>
    </row>
    <row r="17" spans="1:48">
      <c r="A17" s="281"/>
      <c r="B17" s="414"/>
      <c r="C17" s="415"/>
      <c r="D17" s="415"/>
      <c r="E17" s="327"/>
      <c r="G17" s="35"/>
    </row>
    <row r="18" spans="1:48">
      <c r="A18" s="281"/>
      <c r="B18" s="414"/>
      <c r="C18" s="415"/>
      <c r="D18" s="416"/>
      <c r="E18" s="327"/>
      <c r="G18" s="35"/>
    </row>
    <row r="19" spans="1:48">
      <c r="A19" s="281"/>
      <c r="B19" s="414"/>
      <c r="C19" s="415"/>
      <c r="D19" s="415"/>
      <c r="E19" s="327"/>
      <c r="G19" s="35"/>
    </row>
    <row r="20" spans="1:48">
      <c r="A20" s="281"/>
      <c r="B20" s="414"/>
      <c r="C20" s="415"/>
      <c r="D20" s="414"/>
      <c r="E20" s="327"/>
      <c r="G20" s="35"/>
    </row>
    <row r="21" spans="1:48">
      <c r="A21" s="281"/>
      <c r="B21" s="414"/>
      <c r="C21" s="415"/>
      <c r="D21" s="414"/>
      <c r="E21" s="327"/>
      <c r="G21" s="35"/>
    </row>
    <row r="22" spans="1:48">
      <c r="A22" s="281"/>
      <c r="B22" s="414"/>
      <c r="C22" s="415"/>
      <c r="D22" s="414"/>
      <c r="E22" s="327"/>
      <c r="G22" s="35"/>
    </row>
    <row r="23" spans="1:48">
      <c r="A23" s="281"/>
      <c r="B23" s="414"/>
      <c r="C23" s="415"/>
      <c r="D23" s="414"/>
      <c r="E23" s="327"/>
      <c r="G23" s="35"/>
    </row>
    <row r="24" spans="1:48">
      <c r="A24" s="281"/>
      <c r="B24" s="414"/>
      <c r="C24" s="415"/>
      <c r="D24" s="414"/>
      <c r="E24" s="327"/>
      <c r="G24" s="35"/>
    </row>
    <row r="25" spans="1:48">
      <c r="A25" s="281"/>
      <c r="B25" s="414"/>
      <c r="C25" s="415"/>
      <c r="D25" s="414"/>
      <c r="E25" s="327"/>
      <c r="G25" s="35"/>
    </row>
    <row r="26" spans="1:48">
      <c r="A26" s="281"/>
      <c r="B26" s="414"/>
      <c r="C26" s="415"/>
      <c r="D26" s="414"/>
      <c r="E26" s="327"/>
      <c r="G26" s="35"/>
    </row>
    <row r="27" spans="1:48">
      <c r="A27" s="281" t="s">
        <v>83</v>
      </c>
      <c r="B27" s="281" t="s">
        <v>83</v>
      </c>
      <c r="C27" s="327"/>
      <c r="D27" s="281" t="s">
        <v>83</v>
      </c>
      <c r="E27" s="281" t="s">
        <v>83</v>
      </c>
      <c r="G27" s="129"/>
    </row>
    <row r="28" spans="1:48" s="45" customFormat="1" ht="17.25" customHeight="1">
      <c r="A28" s="36" t="s">
        <v>78</v>
      </c>
      <c r="B28" s="37">
        <f>SUM(B15:B27)</f>
        <v>209107.24</v>
      </c>
      <c r="C28" s="37"/>
      <c r="D28" s="37">
        <f>SUM(D15:D27)</f>
        <v>1531.53</v>
      </c>
      <c r="E28" s="38"/>
    </row>
    <row r="29" spans="1:48" s="45" customFormat="1" ht="17.25" customHeight="1">
      <c r="A29" s="2"/>
      <c r="B29" s="2"/>
      <c r="C29" s="2"/>
      <c r="D29" s="2"/>
      <c r="E29" s="2"/>
    </row>
    <row r="30" spans="1:48" s="30" customFormat="1">
      <c r="A30" s="45"/>
      <c r="B30" s="45"/>
      <c r="C30" s="45"/>
      <c r="D30" s="45"/>
      <c r="E30" s="45"/>
      <c r="F30" s="92"/>
      <c r="G30" s="92"/>
      <c r="H30" s="92"/>
      <c r="I30" s="92"/>
      <c r="J30" s="92"/>
      <c r="K30" s="8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75"/>
    </row>
    <row r="31" spans="1:48" s="30" customFormat="1">
      <c r="A31" s="170" t="str">
        <f>' Prilog 1'!A38</f>
        <v>Datum izvještaja: 30.09.2025.g.</v>
      </c>
      <c r="B31" s="45"/>
      <c r="C31" s="44"/>
      <c r="D31" s="45"/>
      <c r="E31" s="44"/>
      <c r="F31" s="92"/>
      <c r="G31" s="92"/>
      <c r="H31" s="92"/>
      <c r="I31" s="92"/>
      <c r="J31" s="92"/>
      <c r="K31" s="8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75"/>
    </row>
    <row r="32" spans="1:48" s="30" customFormat="1">
      <c r="A32" s="127" t="s">
        <v>228</v>
      </c>
      <c r="B32"/>
      <c r="C32" s="108" t="s">
        <v>173</v>
      </c>
      <c r="D32" s="92"/>
      <c r="E32" s="92"/>
      <c r="F32" s="92"/>
      <c r="G32" s="92"/>
      <c r="H32" s="92"/>
      <c r="I32" s="92"/>
      <c r="J32" s="92"/>
      <c r="K32" s="8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75"/>
    </row>
    <row r="33" spans="1:5" s="45" customFormat="1" ht="17.25" customHeight="1">
      <c r="A33"/>
      <c r="B33"/>
      <c r="C33"/>
      <c r="D33" s="92"/>
      <c r="E33" s="92"/>
    </row>
    <row r="34" spans="1:5">
      <c r="A34" s="108" t="str">
        <f>' Prilog 1'!A41</f>
        <v>Elvira Žilić dipl.ecc</v>
      </c>
      <c r="B34"/>
      <c r="C34" s="108" t="s">
        <v>375</v>
      </c>
      <c r="D34" s="92"/>
      <c r="E34" s="92"/>
    </row>
    <row r="35" spans="1:5">
      <c r="A35" s="45"/>
      <c r="B35" s="46"/>
      <c r="C35" s="46"/>
      <c r="D35" s="45"/>
      <c r="E35" s="45"/>
    </row>
    <row r="52" spans="7:8">
      <c r="G52" s="18"/>
      <c r="H52" s="18"/>
    </row>
    <row r="53" spans="7:8">
      <c r="G53" s="18"/>
    </row>
  </sheetData>
  <mergeCells count="7">
    <mergeCell ref="A8:E9"/>
    <mergeCell ref="A1:B1"/>
    <mergeCell ref="A2:B2"/>
    <mergeCell ref="A3:B3"/>
    <mergeCell ref="A4:B4"/>
    <mergeCell ref="A5:B5"/>
    <mergeCell ref="A6:B6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D A A B Q S w M E F A A C A A g A / E 5 U V o L q O U e q A A A A / Q A A A B I A H A B D b 2 5 m a W c v U G F j a 2 F n Z S 5 4 b W w g o h g A K K A U A A A A A A A A A A A A A A A A A A A A A A A A A A A A h c / B C o I w H M f x V 5 H d t 6 k T E v k 7 q a 4 K Q R B d 1 1 o 6 0 h l u p u / W o U f q F R L K 6 t b 1 y + f w + z 1 u d 8 j G p v a u q r O 6 N S k K i I 8 8 Z W R 7 1 K Z M U e 9 O O E Y Z h 4 2 Q Z 1 E q b 8 L G J q M 9 p q h y 7 p J Q O g w D G R h p u 5 K G v h / Q f Z F v Z a U a g T 5 Y / 8 d Y G + u E k Q p x 2 L 3 G 8 J A w R i L G F i S K A 6 B z h k K b L w m n x c Q H + h N h 3 d e u 7 x Q / W J w L Z / B q C X R u Q N 9 X + B N Q S w M E F A A C A A g A / E 5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x O V F Y l A U l 0 c Q A A A J A A A A A T A B w A R m 9 y b X V s Y X M v U 2 V j d G l v b j E u b S C i G A A o o B Q A A A A A A A A A A A A A A A A A A A A A A A A A A A A r T k 0 u y c z P U w i G 0 I b W v F y 8 X M U Z i U W p K Q r K S k 6 Z V X m Z x Q o F O Y l 5 C q H B j p 4 u S g q 2 C j m p J b x c C k A Q n F 9 a l J w K F H H L z 0 l J L d J z y 8 x J L d Z Q c r a K C S 1 O L S q O S c s v K i n N S 4 x x S S 3 O L s k v i M E 0 T Z O X K z M P 2 T B r A F B L A Q I t A B Q A A g A I A P x O V F a C 6 j l H q g A A A P 0 A A A A S A A A A A A A A A A A A A A A A A A A A A A B D b 2 5 m a W c v U G F j a 2 F n Z S 5 4 b W x Q S w E C L Q A U A A I A C A D 8 T l R W D 8 r p q 6 Q A A A D p A A A A E w A A A A A A A A A A A A A A A A D 2 A A A A W 0 N v b n R l b n R f V H l w Z X N d L n h t b F B L A Q I t A B Q A A g A I A P x O V F Y l A U l 0 c Q A A A J A A A A A T A A A A A A A A A A A A A A A A A O c B A A B G b 3 J t d W x h c y 9 T Z W N 0 a W 9 u M S 5 t U E s F B g A A A A A D A A M A w g A A A K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o L A A A A A A A A G A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X p u a X M l M j B w b G F u J T I w V V N B S U Q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N v d W 5 0 I i B W Y W x 1 Z T 0 i b D M i I C 8 + P E V u d H J 5 I F R 5 c G U 9 I k Z p b G x F c n J v c k N v d W 5 0 I i B W Y W x 1 Z T 0 i b D A i I C 8 + P E V u d H J 5 I F R 5 c G U 9 I k Z p b G x D b 2 x 1 b W 5 U e X B l c y I g V m F s d W U 9 I n N C Z 1 l I Q n d j R y I g L z 4 8 R W 5 0 c n k g V H l w Z T 0 i R m l s b E N v b H V t b k 5 h b W V z I i B W Y W x 1 Z T 0 i c 1 s m c X V v d D t D b 2 5 0 Z W 5 0 J n F 1 b 3 Q 7 L C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R X J y b 3 J D b 2 R l I i B W Y W x 1 Z T 0 i c 1 V u a 2 5 v d 2 4 i I C 8 + P E V u d H J 5 I F R 5 c G U 9 I k Z p b G x M Y X N 0 V X B k Y X R l Z C I g V m F s d W U 9 I m Q y M D I z L T A y L T E 1 V D E 1 O j E 2 O j M 1 L j g w O T I 5 N T d a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9 C a X p u a X M g c G x h b i B V U 0 F J R C 9 T b 3 V y Y 2 U u e 0 N v b n R l b n Q s M H 0 m c X V v d D s s J n F 1 b 3 Q 7 U 2 V j d G l v b j E v Q m l 6 b m l z I H B s Y W 4 g V V N B S U Q v U 2 9 1 c m N l L n t O Y W 1 l L D F 9 J n F 1 b 3 Q 7 L C Z x d W 9 0 O 1 N l Y 3 R p b 2 4 x L 0 J p e m 5 p c y B w b G F u I F V T Q U l E L 1 N v d X J j Z S 5 7 R X h 0 Z W 5 z a W 9 u L D J 9 J n F 1 b 3 Q 7 L C Z x d W 9 0 O 1 N l Y 3 R p b 2 4 x L 0 J p e m 5 p c y B w b G F u I F V T Q U l E L 1 N v d X J j Z S 5 7 R G F 0 Z S B h Y 2 N l c 3 N l Z C w z f S Z x d W 9 0 O y w m c X V v d D t T Z W N 0 a W 9 u M S 9 C a X p u a X M g c G x h b i B V U 0 F J R C 9 T b 3 V y Y 2 U u e 0 R h d G U g b W 9 k a W Z p Z W Q s N H 0 m c X V v d D s s J n F 1 b 3 Q 7 U 2 V j d G l v b j E v Q m l 6 b m l z I H B s Y W 4 g V V N B S U Q v U 2 9 1 c m N l L n t E Y X R l I G N y Z W F 0 Z W Q s N X 0 m c X V v d D s s J n F 1 b 3 Q 7 U 2 V j d G l v b j E v Q m l 6 b m l z I H B s Y W 4 g V V N B S U Q v U 2 9 1 c m N l L n t G b 2 x k Z X I g U G F 0 a C w 3 f S Z x d W 9 0 O 1 0 s J n F 1 b 3 Q 7 Q 2 9 s d W 1 u Q 2 9 1 b n Q m c X V v d D s 6 N y w m c X V v d D t L Z X l D b 2 x 1 b W 5 O Y W 1 l c y Z x d W 9 0 O z p b J n F 1 b 3 Q 7 R m 9 s Z G V y I F B h d G g m c X V v d D s s J n F 1 b 3 Q 7 T m F t Z S Z x d W 9 0 O 1 0 s J n F 1 b 3 Q 7 Q 2 9 s d W 1 u S W R l b n R p d G l l c y Z x d W 9 0 O z p b J n F 1 b 3 Q 7 U 2 V j d G l v b j E v Q m l 6 b m l z I H B s Y W 4 g V V N B S U Q v U 2 9 1 c m N l L n t D b 2 5 0 Z W 5 0 L D B 9 J n F 1 b 3 Q 7 L C Z x d W 9 0 O 1 N l Y 3 R p b 2 4 x L 0 J p e m 5 p c y B w b G F u I F V T Q U l E L 1 N v d X J j Z S 5 7 T m F t Z S w x f S Z x d W 9 0 O y w m c X V v d D t T Z W N 0 a W 9 u M S 9 C a X p u a X M g c G x h b i B V U 0 F J R C 9 T b 3 V y Y 2 U u e 0 V 4 d G V u c 2 l v b i w y f S Z x d W 9 0 O y w m c X V v d D t T Z W N 0 a W 9 u M S 9 C a X p u a X M g c G x h b i B V U 0 F J R C 9 T b 3 V y Y 2 U u e 0 R h d G U g Y W N j Z X N z Z W Q s M 3 0 m c X V v d D s s J n F 1 b 3 Q 7 U 2 V j d G l v b j E v Q m l 6 b m l z I H B s Y W 4 g V V N B S U Q v U 2 9 1 c m N l L n t E Y X R l I G 1 v Z G l m a W V k L D R 9 J n F 1 b 3 Q 7 L C Z x d W 9 0 O 1 N l Y 3 R p b 2 4 x L 0 J p e m 5 p c y B w b G F u I F V T Q U l E L 1 N v d X J j Z S 5 7 R G F 0 Z S B j c m V h d G V k L D V 9 J n F 1 b 3 Q 7 L C Z x d W 9 0 O 1 N l Y 3 R p b 2 4 x L 0 J p e m 5 p c y B w b G F u I F V T Q U l E L 1 N v d X J j Z S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p e m 5 p c y U y M H B s Y W 4 l M j B V U 0 F J R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f F n g J j h h x 0 O 2 8 L 9 7 n i h 0 y w A A A A A C A A A A A A A D Z g A A w A A A A B A A A A B E 7 o 9 m o C 8 b r V V Y K r q 4 t T l b A A A A A A S A A A C g A A A A E A A A A O 0 o W z x A 5 E C M 3 A y X P g v 1 R q R Q A A A A M k g p U z R D h Y r O M A k u H V r f + H m / N n c l 8 b T E X 5 N A D k T V 0 I b u m g z g U k o n B J 9 Z K K n / P 3 u a F v u c w f / N T T N y r H M r y / y t r 9 v N c W N a 6 v b V m 3 T l s R e o Y X o U A A A A y K Q E T S B m M W m B u Q T N 7 4 p / v X R B c Q o = < / D a t a M a s h u p > 
</file>

<file path=customXml/itemProps1.xml><?xml version="1.0" encoding="utf-8"?>
<ds:datastoreItem xmlns:ds="http://schemas.openxmlformats.org/officeDocument/2006/customXml" ds:itemID="{651C26D7-F486-4A35-9B05-90B46CFD5F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 Prilog 1</vt:lpstr>
      <vt:lpstr>Prilog 2</vt:lpstr>
      <vt:lpstr>Prilog 3</vt:lpstr>
      <vt:lpstr> Prilog 3a</vt:lpstr>
      <vt:lpstr>Prilog 4</vt:lpstr>
      <vt:lpstr>Prilog 5</vt:lpstr>
      <vt:lpstr>Prilog 5b</vt:lpstr>
      <vt:lpstr>Prilog 5a</vt:lpstr>
      <vt:lpstr>Prilog 5c</vt:lpstr>
      <vt:lpstr>Prilog 6</vt:lpstr>
      <vt:lpstr>Prilog 7</vt:lpstr>
      <vt:lpstr>Prilog 8</vt:lpstr>
      <vt:lpstr>'Prilog 2'!Print_Area</vt:lpstr>
      <vt:lpstr>'Prilog 4'!Print_Area</vt:lpstr>
      <vt:lpstr>'Prilog 5'!Print_Area</vt:lpstr>
      <vt:lpstr>'Prilog 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safijaz</dc:creator>
  <cp:lastModifiedBy>Sabina Selmanovic</cp:lastModifiedBy>
  <cp:lastPrinted>2023-01-18T13:15:57Z</cp:lastPrinted>
  <dcterms:created xsi:type="dcterms:W3CDTF">2010-11-04T08:54:48Z</dcterms:created>
  <dcterms:modified xsi:type="dcterms:W3CDTF">2025-10-27T07:25:31Z</dcterms:modified>
</cp:coreProperties>
</file>