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csrv-ilirika\ZVANICNI DOKUMENTI2\"/>
    </mc:Choice>
  </mc:AlternateContent>
  <bookViews>
    <workbookView xWindow="-120" yWindow="-120" windowWidth="29040" windowHeight="15990"/>
  </bookViews>
  <sheets>
    <sheet name="prilog 1" sheetId="2" r:id="rId1"/>
    <sheet name="prilog 2" sheetId="3" r:id="rId2"/>
    <sheet name="prilog 3" sheetId="4" r:id="rId3"/>
    <sheet name="prilog 4" sheetId="5" r:id="rId4"/>
    <sheet name="Bilješke" sheetId="6" r:id="rId5"/>
  </sheets>
  <definedNames>
    <definedName name="_xlnm.Print_Area" localSheetId="0">'prilog 1'!$A$61:$H$93</definedName>
    <definedName name="_xlnm.Print_Area" localSheetId="1">'prilog 2'!$A$69:$H$95</definedName>
    <definedName name="_xlnm.Print_Area" localSheetId="2">'prilog 3'!$A$1:$F$48</definedName>
    <definedName name="_xlnm.Print_Area" localSheetId="3">'prilog 4'!$A$1:$I$66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9" i="2" l="1"/>
  <c r="G57" i="2"/>
  <c r="H43" i="5" l="1"/>
  <c r="H37" i="5"/>
  <c r="H40" i="5"/>
  <c r="G58" i="2"/>
  <c r="G58" i="3" l="1"/>
  <c r="G46" i="3"/>
  <c r="G45" i="3"/>
  <c r="G41" i="3"/>
  <c r="G53" i="3"/>
  <c r="G25" i="2"/>
  <c r="H42" i="5" l="1"/>
  <c r="G47" i="3" l="1"/>
  <c r="G34" i="3" l="1"/>
  <c r="H53" i="5" l="1"/>
  <c r="H44" i="5"/>
  <c r="H55" i="5" s="1"/>
  <c r="H59" i="5" s="1"/>
  <c r="E22" i="4" l="1"/>
  <c r="G28" i="3" l="1"/>
  <c r="B93" i="3"/>
  <c r="G24" i="2"/>
  <c r="G39" i="2"/>
  <c r="G48" i="2"/>
  <c r="G54" i="2"/>
  <c r="G63" i="2"/>
  <c r="G67" i="2"/>
  <c r="G70" i="2"/>
  <c r="G75" i="2"/>
  <c r="G78" i="2"/>
  <c r="G60" i="2" l="1"/>
  <c r="G44" i="2"/>
  <c r="E42" i="4" l="1"/>
  <c r="F1" i="4"/>
  <c r="I1" i="5"/>
  <c r="I9" i="5"/>
  <c r="I7" i="5"/>
  <c r="I3" i="5"/>
  <c r="I11" i="5"/>
  <c r="H11" i="3"/>
  <c r="H9" i="3"/>
  <c r="H7" i="3"/>
  <c r="H3" i="3"/>
  <c r="H1" i="3"/>
  <c r="A11" i="5" l="1"/>
  <c r="A9" i="5"/>
  <c r="A7" i="5"/>
  <c r="A5" i="5"/>
  <c r="A3" i="5"/>
  <c r="A1" i="5"/>
  <c r="A11" i="3"/>
  <c r="A9" i="3"/>
  <c r="A7" i="3"/>
  <c r="A5" i="3"/>
  <c r="A3" i="3"/>
  <c r="A1" i="3"/>
  <c r="A17" i="5"/>
  <c r="F11" i="4"/>
  <c r="F9" i="4"/>
  <c r="F7" i="4"/>
  <c r="F3" i="4"/>
  <c r="A11" i="4"/>
  <c r="A9" i="4"/>
  <c r="A7" i="4"/>
  <c r="A5" i="4"/>
  <c r="A3" i="4"/>
  <c r="A1" i="4"/>
  <c r="G77" i="3" l="1"/>
  <c r="G72" i="3"/>
  <c r="G71" i="3" s="1"/>
  <c r="E29" i="4" s="1"/>
  <c r="G63" i="3"/>
  <c r="G52" i="3"/>
  <c r="G33" i="3"/>
  <c r="G23" i="3"/>
  <c r="G40" i="3" l="1"/>
  <c r="G22" i="3"/>
  <c r="E26" i="4"/>
  <c r="G61" i="3" l="1"/>
  <c r="G68" i="3" s="1"/>
  <c r="E28" i="4" s="1"/>
  <c r="G60" i="3"/>
  <c r="G67" i="3" s="1"/>
  <c r="G76" i="2" s="1"/>
  <c r="G74" i="2" s="1"/>
  <c r="G84" i="3" l="1"/>
  <c r="G79" i="2"/>
  <c r="G77" i="2" s="1"/>
  <c r="G80" i="2" s="1"/>
  <c r="E30" i="4"/>
  <c r="E36" i="4" s="1"/>
  <c r="G83" i="3"/>
  <c r="G87" i="3"/>
  <c r="G84" i="2" l="1"/>
</calcChain>
</file>

<file path=xl/sharedStrings.xml><?xml version="1.0" encoding="utf-8"?>
<sst xmlns="http://schemas.openxmlformats.org/spreadsheetml/2006/main" count="462" uniqueCount="294">
  <si>
    <t>Ostale rezerve</t>
  </si>
  <si>
    <t>Redni broj</t>
  </si>
  <si>
    <t>Pozicija</t>
  </si>
  <si>
    <t>Oznaka za AOP</t>
  </si>
  <si>
    <t>Iznos tekuće godine</t>
  </si>
  <si>
    <t xml:space="preserve">IMOVINA </t>
  </si>
  <si>
    <t>Ulaganja u instrumente kapitala</t>
  </si>
  <si>
    <t>1.</t>
  </si>
  <si>
    <t>2.</t>
  </si>
  <si>
    <t>3.</t>
  </si>
  <si>
    <t>4.</t>
  </si>
  <si>
    <t>5.</t>
  </si>
  <si>
    <t>6.</t>
  </si>
  <si>
    <t>7.</t>
  </si>
  <si>
    <t>Odgođena porezna imovina</t>
  </si>
  <si>
    <t>8.</t>
  </si>
  <si>
    <t>OBAVEZE</t>
  </si>
  <si>
    <t>2.2.</t>
  </si>
  <si>
    <t>2.1.</t>
  </si>
  <si>
    <t>Ulaganja u dužničke instrumente</t>
  </si>
  <si>
    <t>3.1.</t>
  </si>
  <si>
    <t>3.2.</t>
  </si>
  <si>
    <t>Obveznice</t>
  </si>
  <si>
    <t xml:space="preserve">Depoziti </t>
  </si>
  <si>
    <t>Ostala finansijska imovina po amortizovanom trošku</t>
  </si>
  <si>
    <t>Potraživanja po osnovu dividendi</t>
  </si>
  <si>
    <t>Potraživanja od društva za upravljanje</t>
  </si>
  <si>
    <t>Obračunati, nefakturisani prihodi (ugovorna imovina)</t>
  </si>
  <si>
    <t>Razgraničenja</t>
  </si>
  <si>
    <t>Ostala imovina i potraživanja</t>
  </si>
  <si>
    <t>4.1.</t>
  </si>
  <si>
    <t>4.2.</t>
  </si>
  <si>
    <t>4.3.</t>
  </si>
  <si>
    <t>4.4.</t>
  </si>
  <si>
    <t>4.5.</t>
  </si>
  <si>
    <t>Potraživanja iz poslovanja</t>
  </si>
  <si>
    <t>Akontacije poreza na dobit</t>
  </si>
  <si>
    <t>8.1.</t>
  </si>
  <si>
    <t>8.2.</t>
  </si>
  <si>
    <t>8.3.</t>
  </si>
  <si>
    <r>
      <t>UKUPNO IMOVINA</t>
    </r>
    <r>
      <rPr>
        <sz val="10"/>
        <color indexed="8"/>
        <rFont val="Arial"/>
        <family val="2"/>
      </rPr>
      <t xml:space="preserve"> (001+002+005+008+014+015+016+017)</t>
    </r>
  </si>
  <si>
    <t>Ostale finansijske obaveze po amortizovanom trošku</t>
  </si>
  <si>
    <t>Obaveze iz poslovanja</t>
  </si>
  <si>
    <t>8.4.</t>
  </si>
  <si>
    <t>Obaveze za tekući porez na dobit</t>
  </si>
  <si>
    <t>Odgođene porezne obaveze</t>
  </si>
  <si>
    <t>Rezervisanja</t>
  </si>
  <si>
    <t>Obaveze za dividende</t>
  </si>
  <si>
    <t>Obaveze prema društvu za upravljanje</t>
  </si>
  <si>
    <t>Ostale obaveze</t>
  </si>
  <si>
    <t>6.1.</t>
  </si>
  <si>
    <t>6.2.</t>
  </si>
  <si>
    <t>6.3.</t>
  </si>
  <si>
    <t>6.4.</t>
  </si>
  <si>
    <t>Finansijska imovina po amortizovanom trošku (009 do 013)</t>
  </si>
  <si>
    <t>Ostala imovina i potraživanja, uključujući i razgraničenja (018 do 021)</t>
  </si>
  <si>
    <t>NETO IMOVINA</t>
  </si>
  <si>
    <t>Dionički kapital</t>
  </si>
  <si>
    <t>D.</t>
  </si>
  <si>
    <t>1.1.</t>
  </si>
  <si>
    <t>1.2.</t>
  </si>
  <si>
    <t>Dionička premija</t>
  </si>
  <si>
    <t xml:space="preserve">Statutarne rezerve </t>
  </si>
  <si>
    <t>5.1.</t>
  </si>
  <si>
    <t>Akumulirana, neraspoređena dobit iz prethodnih perioda</t>
  </si>
  <si>
    <t>5.2.</t>
  </si>
  <si>
    <t>Dobit tekućeg perioda</t>
  </si>
  <si>
    <t>Akumulirani, nepokriveni gubici iz prethodnih perioda</t>
  </si>
  <si>
    <t>Gubitak tekućeg perioda</t>
  </si>
  <si>
    <t xml:space="preserve">C. </t>
  </si>
  <si>
    <t>B.</t>
  </si>
  <si>
    <t>A.</t>
  </si>
  <si>
    <t>E.</t>
  </si>
  <si>
    <t>F.</t>
  </si>
  <si>
    <t>M.P.</t>
  </si>
  <si>
    <t>Zakonski zastupnik društva za upravljanje</t>
  </si>
  <si>
    <t>(u BAM)</t>
  </si>
  <si>
    <t>Ulaganja u nekretnine</t>
  </si>
  <si>
    <t>Obaveze prema banci depozitaru</t>
  </si>
  <si>
    <t>6.5.</t>
  </si>
  <si>
    <t>Vanbilansna aktiva</t>
  </si>
  <si>
    <t>Vanbilansna pasiva</t>
  </si>
  <si>
    <t xml:space="preserve">VANBILANSNA EVIDENCIJA </t>
  </si>
  <si>
    <t>BROJ EMITOVANIH DIONICA/UDJELA</t>
  </si>
  <si>
    <t>Udjeli</t>
  </si>
  <si>
    <t>IZVJEŠTAJ O FINANSIJSKOM POLOŽAJU NA KRAJU PERIODA</t>
  </si>
  <si>
    <t>(BILANS STANJA)</t>
  </si>
  <si>
    <t>Revalorizacione rezerve za instrumente zaštite</t>
  </si>
  <si>
    <t>Ostale revalorizacione rezerve</t>
  </si>
  <si>
    <t>Bilješka</t>
  </si>
  <si>
    <t>Gotovina i gotovinski ekvivalenti</t>
  </si>
  <si>
    <t>Finansijska imovina po fer vrijednosti kroz bilans uspjeha (003+004)</t>
  </si>
  <si>
    <t>Finansijske obaveze po fer vrijednosti kroz bilans uspjeha</t>
  </si>
  <si>
    <t>Finansijska imovina po fer vrijednosti kroz ostali ukupni rezultat (006+007)</t>
  </si>
  <si>
    <t>Revalorizacione rezerve za finansijsku imovinu mjerenu po fer vrijednosti kroz ostali ukupni rezultat</t>
  </si>
  <si>
    <t>Ostale obaveze, uključujući i razgraničenja (031 do 035)</t>
  </si>
  <si>
    <r>
      <t>UKUPNO OBAVEZE</t>
    </r>
    <r>
      <rPr>
        <sz val="10"/>
        <rFont val="Arial"/>
        <family val="2"/>
      </rPr>
      <t xml:space="preserve"> (023+024+027+028+029+030)</t>
    </r>
  </si>
  <si>
    <t>Vlasnički kapital (038+039)</t>
  </si>
  <si>
    <t>Rezerve (042+043)</t>
  </si>
  <si>
    <t>Dobit (049+050)</t>
  </si>
  <si>
    <t>Gubitak (052+053)</t>
  </si>
  <si>
    <r>
      <t xml:space="preserve">UKUPNO NETO IMOVINA </t>
    </r>
    <r>
      <rPr>
        <sz val="10"/>
        <rFont val="Arial"/>
        <family val="2"/>
      </rPr>
      <t>(037+040+041+044+048-051)</t>
    </r>
  </si>
  <si>
    <r>
      <t xml:space="preserve">NETO IMOVINA PO DIONICI/UDJELU </t>
    </r>
    <r>
      <rPr>
        <sz val="10"/>
        <rFont val="Arial"/>
        <family val="2"/>
      </rPr>
      <t>(054/055)</t>
    </r>
  </si>
  <si>
    <t>Revalorizacione rezerve (045 do 047)</t>
  </si>
  <si>
    <t>Finansijske obaveze po amortizovanom trošku (025+026)</t>
  </si>
  <si>
    <t>Identifikacioni broj za direktne poreze</t>
  </si>
  <si>
    <t>Šifra djelatnosti po KD BiH 2010</t>
  </si>
  <si>
    <t>Naziv društva za upravljanje</t>
  </si>
  <si>
    <t>Šifra djelatnosti po SKD</t>
  </si>
  <si>
    <t>Matični broj i JIB društva za upravljanje</t>
  </si>
  <si>
    <t>Šifra opštine</t>
  </si>
  <si>
    <t>Registarski broj fonda</t>
  </si>
  <si>
    <t>Naziv banke</t>
  </si>
  <si>
    <t>Identifikacioni broj za indirektne poreze</t>
  </si>
  <si>
    <t>Broj računa</t>
  </si>
  <si>
    <t>Iznos prethodne godine (početno stanje)</t>
  </si>
  <si>
    <t>Naziv investicijskog fonda</t>
  </si>
  <si>
    <t>IZVJEŠTAJ O UKUPNOM REZULTATU ZA PERIOD</t>
  </si>
  <si>
    <t xml:space="preserve">                                                                                                     (BILANS USPJEHA)</t>
  </si>
  <si>
    <t>BILANS USPJEHA</t>
  </si>
  <si>
    <r>
      <t>Prihodi</t>
    </r>
    <r>
      <rPr>
        <sz val="10"/>
        <rFont val="Arial"/>
        <family val="2"/>
      </rPr>
      <t xml:space="preserve"> (202+206+207+212+216+217)</t>
    </r>
  </si>
  <si>
    <t>Prihodi od kamata (203 do 205)</t>
  </si>
  <si>
    <t>Prihodi od kamata od finansijske imovine po amortizovanom trošku</t>
  </si>
  <si>
    <t>Prihodi od kamata od finansijske imovine po fer vrijednosti kroz ostali ukupni rezultat</t>
  </si>
  <si>
    <t>1.3.</t>
  </si>
  <si>
    <t>Prihodi od kamata od finansijske imovine po fer vrijednosti kroz bilans uspjeha</t>
  </si>
  <si>
    <t>Prihodi od dividendi</t>
  </si>
  <si>
    <t>Realizovani neto dobici od prodaje ulaganja (208 do 211)</t>
  </si>
  <si>
    <t>Neto dobici od prodaje finansijske imovine po amortizovanom trošku</t>
  </si>
  <si>
    <t>Neto dobici od prodaje finansijske imovine po fer vrijednosti kroz ostali ukupni rezultat</t>
  </si>
  <si>
    <t>3.3.</t>
  </si>
  <si>
    <t>Neto dobici od prodaje finansijske imovine po fer vrijednosti kroz bilans uspjeha</t>
  </si>
  <si>
    <t>3.4.</t>
  </si>
  <si>
    <t>Neto dobici od prodaje nekretnina</t>
  </si>
  <si>
    <t>Nerealizovani neto dobici po osnovu promjene fer vrijednosti (213 do 215)</t>
  </si>
  <si>
    <t>Neto dobici od finansijske imovine po fer vrijednosti kroz bilans uspjeha</t>
  </si>
  <si>
    <t>Neto dobici od finansijskih obaveza po fer vrijednosti kroz bilans uspjeha</t>
  </si>
  <si>
    <t>Neto dobici od ulaganja u nekretnine koje se vode po fer vrijednosti</t>
  </si>
  <si>
    <t>Neto pozitivne kursne razlike</t>
  </si>
  <si>
    <t>Ostali prihodi i dobici</t>
  </si>
  <si>
    <r>
      <t>Rashodi</t>
    </r>
    <r>
      <rPr>
        <sz val="10"/>
        <rFont val="Arial"/>
        <family val="2"/>
      </rPr>
      <t xml:space="preserve"> (219+220+221+222+223+224+225+230+234+235+236)</t>
    </r>
  </si>
  <si>
    <t>Naknada društvu za upravljanje</t>
  </si>
  <si>
    <t>Transakcijski troškovi pri kupovini i prodaji ulaganja</t>
  </si>
  <si>
    <t>Ulazne i izlazne naknade</t>
  </si>
  <si>
    <t>Naknada banci depozitaru</t>
  </si>
  <si>
    <t>Naknade članovima nadzornog odbora i direktoru</t>
  </si>
  <si>
    <t>Naknade Registru vrijednosnih papira u FBiH i Komisiji za vrijednosne papire FBiH</t>
  </si>
  <si>
    <t>Realizovani neto gubici od prodaje ulaganja (226 do 229)</t>
  </si>
  <si>
    <t>7.1.</t>
  </si>
  <si>
    <t>Neto gubici od prodaje finansijske imovine po amortizovanom trošku</t>
  </si>
  <si>
    <t>7.2.</t>
  </si>
  <si>
    <t>Neto gubici od prodaje finansijske imovine po fer vrijednosti kroz ostali ukupni rezultat</t>
  </si>
  <si>
    <t>7.3.</t>
  </si>
  <si>
    <t>Neto gubici od prodaje finansijske imovine po fer vrijednosti kroz bilans uspjeha</t>
  </si>
  <si>
    <t>7.4.</t>
  </si>
  <si>
    <t>Neto gubici od prodaje nekretnina</t>
  </si>
  <si>
    <t>Nerealizovani neto gubici po osnovu promjene fer  vrijednosti (231 do 233)</t>
  </si>
  <si>
    <t>Neto gubici od finansijske imovine po fer vrijednosti kroz bilans uspjeha</t>
  </si>
  <si>
    <t>Neto gubici od finansijskih obaveza po fer vrijednosti kroz bilans uspjeha</t>
  </si>
  <si>
    <t>Neto gubici od ulaganja u nekretnine koje se vode po fer vrijednosti</t>
  </si>
  <si>
    <t>9.</t>
  </si>
  <si>
    <t>Finansijski rashodi</t>
  </si>
  <si>
    <t>10.</t>
  </si>
  <si>
    <t>Neto negativne kursne razlike</t>
  </si>
  <si>
    <t>11.</t>
  </si>
  <si>
    <t>Ostali rashodi i gubici</t>
  </si>
  <si>
    <t>C.</t>
  </si>
  <si>
    <r>
      <t xml:space="preserve">Dobit prije oporezivanja </t>
    </r>
    <r>
      <rPr>
        <sz val="10"/>
        <color theme="1"/>
        <rFont val="Arial"/>
        <family val="2"/>
      </rPr>
      <t>(201-218)</t>
    </r>
  </si>
  <si>
    <r>
      <t>Gubitak prije oporezivanja</t>
    </r>
    <r>
      <rPr>
        <sz val="10"/>
        <color theme="1"/>
        <rFont val="Arial"/>
        <family val="2"/>
      </rPr>
      <t xml:space="preserve"> (218-201)</t>
    </r>
  </si>
  <si>
    <r>
      <t xml:space="preserve">Porez na dobit </t>
    </r>
    <r>
      <rPr>
        <sz val="10"/>
        <color theme="1"/>
        <rFont val="Arial"/>
        <family val="2"/>
      </rPr>
      <t>(240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241)</t>
    </r>
  </si>
  <si>
    <t>Tekući porez na dobit</t>
  </si>
  <si>
    <t xml:space="preserve">Odgođeni porez na dobit </t>
  </si>
  <si>
    <r>
      <t xml:space="preserve">Dobit </t>
    </r>
    <r>
      <rPr>
        <sz val="10"/>
        <color theme="1"/>
        <rFont val="Arial"/>
        <family val="2"/>
      </rPr>
      <t>(237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239)</t>
    </r>
  </si>
  <si>
    <t>G.</t>
  </si>
  <si>
    <r>
      <t xml:space="preserve">Gubitak </t>
    </r>
    <r>
      <rPr>
        <sz val="10"/>
        <color theme="1"/>
        <rFont val="Arial"/>
        <family val="2"/>
      </rPr>
      <t>(238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239)</t>
    </r>
  </si>
  <si>
    <t>IZVJEŠTAJ O OSTALOM UKUPNOM REZULTATU</t>
  </si>
  <si>
    <t>H.</t>
  </si>
  <si>
    <r>
      <rPr>
        <b/>
        <sz val="10"/>
        <color theme="1"/>
        <rFont val="Arial"/>
        <family val="2"/>
      </rPr>
      <t>Ostali ukupni rezultat</t>
    </r>
    <r>
      <rPr>
        <sz val="10"/>
        <color theme="1"/>
        <rFont val="Arial"/>
        <family val="2"/>
      </rPr>
      <t xml:space="preserve"> (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>245</t>
    </r>
    <r>
      <rPr>
        <u/>
        <sz val="10"/>
        <color theme="1"/>
        <rFont val="Arial"/>
        <family val="2"/>
      </rPr>
      <t>+</t>
    </r>
    <r>
      <rPr>
        <sz val="10"/>
        <color theme="1"/>
        <rFont val="Arial"/>
        <family val="2"/>
      </rPr>
      <t xml:space="preserve">250) </t>
    </r>
  </si>
  <si>
    <t>Stavke koje mogu biti reklasifikovane u bilans uspjeha (+246+247+248-249)</t>
  </si>
  <si>
    <t>Povećanje/(smanjenje) fer vrijednosti dužničkih instrumenata po fer vrijednosti kroz ostali ukupni rezultat</t>
  </si>
  <si>
    <t>Efekti proistekli iz transakcija zaštite ("hedging")</t>
  </si>
  <si>
    <t>Ostale stavke koje mogu biti reklasifikovane u bilans uspjeha</t>
  </si>
  <si>
    <t>1.4.</t>
  </si>
  <si>
    <t>Porez na dobit koji se odnosi na ove stavke</t>
  </si>
  <si>
    <t>Stavke koje neće biti reklasifikovane u bilans uspjeha (+251+252-253)</t>
  </si>
  <si>
    <t>Povećanje/(smanjenje) fer vrijednosti instrumenata kapitala po fer vrijednosti kroz ostali ukupni rezultat</t>
  </si>
  <si>
    <t>Ostale stavke koje neće biti reklasifikovane u bilans uspjeha</t>
  </si>
  <si>
    <t>2.3.</t>
  </si>
  <si>
    <t xml:space="preserve">POVEĆANJE / (SMANJENJE) NETO IMOVINE </t>
  </si>
  <si>
    <t>I.</t>
  </si>
  <si>
    <r>
      <t>Povećanje neto imovine fonda</t>
    </r>
    <r>
      <rPr>
        <sz val="10"/>
        <rFont val="Arial"/>
        <family val="2"/>
      </rPr>
      <t xml:space="preserve"> (242 ili 243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244)</t>
    </r>
  </si>
  <si>
    <t>J.</t>
  </si>
  <si>
    <r>
      <t>Smanjenje neto imovine fonda</t>
    </r>
    <r>
      <rPr>
        <sz val="10"/>
        <rFont val="Arial"/>
        <family val="2"/>
      </rPr>
      <t xml:space="preserve"> (242 ili 243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244)</t>
    </r>
  </si>
  <si>
    <t>K.</t>
  </si>
  <si>
    <t>Zarada po dionici</t>
  </si>
  <si>
    <t>a) Osnovna zarada po dionici</t>
  </si>
  <si>
    <t>b) Razrijeđena zarada po dionici</t>
  </si>
  <si>
    <t>Sjedište i adresa investicijskog fonda</t>
  </si>
  <si>
    <t xml:space="preserve">IZVJEŠTAJ O PROMJENAMA NETO IMOVINE INVESTICIJSKOG FONDA </t>
  </si>
  <si>
    <t>Tekuća godina</t>
  </si>
  <si>
    <t>Prethodna godina</t>
  </si>
  <si>
    <t>1. Stanje na dan 31.12. prethodnog obračunskog perioda</t>
  </si>
  <si>
    <t>2. Efekti retroaktivne primjene promjene računovodstvenih politika</t>
  </si>
  <si>
    <t>3. Efekti retroaktivnog prepravljanja iznosa priznatih u skladu sa MRS 8</t>
  </si>
  <si>
    <r>
      <t xml:space="preserve">4. Ponovo iskazano stanje na dan 01.01. tekućeg obračunskog perioda </t>
    </r>
    <r>
      <rPr>
        <sz val="10"/>
        <rFont val="Arial"/>
        <family val="2"/>
      </rPr>
      <t>(301±302±303)</t>
    </r>
  </si>
  <si>
    <t>5. Dobit/(gubitak) za period</t>
  </si>
  <si>
    <t>6. Ostali ukupni rezultat za period</t>
  </si>
  <si>
    <r>
      <rPr>
        <b/>
        <sz val="10"/>
        <rFont val="Arial"/>
        <family val="2"/>
      </rPr>
      <t xml:space="preserve">7. Ukupni rezultat </t>
    </r>
    <r>
      <rPr>
        <sz val="10"/>
        <rFont val="Arial"/>
        <family val="2"/>
      </rPr>
      <t>(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>305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>306)</t>
    </r>
  </si>
  <si>
    <t xml:space="preserve">8. Povećanje po osnovu izdatih udjela/dionica </t>
  </si>
  <si>
    <t xml:space="preserve">9. Smanjenje po osnovu povlačenja udjela/dionica </t>
  </si>
  <si>
    <t xml:space="preserve">10. Ostale promjene </t>
  </si>
  <si>
    <r>
      <t xml:space="preserve">11. Stanje na dan 31.12. tekućeg obračunskog perioda </t>
    </r>
    <r>
      <rPr>
        <sz val="10"/>
        <rFont val="Arial"/>
        <family val="2"/>
      </rPr>
      <t>(304±307+308-309±310)</t>
    </r>
  </si>
  <si>
    <t>Broj udjela/dionica fonda u periodu</t>
  </si>
  <si>
    <t>12. Broj udjela/dionica fonda na početku perioda</t>
  </si>
  <si>
    <t>13. Izdati udjeli/dionice u toku perioda</t>
  </si>
  <si>
    <t>14. Povučeni udjeli/dionice u toku perioda</t>
  </si>
  <si>
    <t>15. Broj udjela/dionica fonda na kraju perioda</t>
  </si>
  <si>
    <t>IZVJEŠTAJ O TOKOVIMA GOTOVINE</t>
  </si>
  <si>
    <t>(IZVJEŠTAJ O GOTOVINSKIM TOKOVIMA)</t>
  </si>
  <si>
    <t>Oznaka           ( + ) / ( - )</t>
  </si>
  <si>
    <t xml:space="preserve">Oznaka za AOP </t>
  </si>
  <si>
    <t>GOTOVINSKI TOKOVI IZ POSLOVNIH AKTIVNOSTI</t>
  </si>
  <si>
    <t>Prilivi od kamata</t>
  </si>
  <si>
    <t>( + )</t>
  </si>
  <si>
    <t>Prilivi od dividendi</t>
  </si>
  <si>
    <t>Odlivi po osnovu ulaganja u finansijsku imovinu po fer vrijednosti kroz bilans uspjeha</t>
  </si>
  <si>
    <t>( - )</t>
  </si>
  <si>
    <t>Prilivi od prodaje finansijske imovine po fer vrijednosti kroz bilans uspjeha</t>
  </si>
  <si>
    <t>1.5.</t>
  </si>
  <si>
    <t>Odlivi po osnovu ulaganja u finansijsku imovinu po fer vrijednosti kroz ostali ukupni rezultat</t>
  </si>
  <si>
    <t>1.6.</t>
  </si>
  <si>
    <t>Prilivi od prodaje finansijske imovine po fer vrijednosti kroz ostali ukupni rezultat</t>
  </si>
  <si>
    <t>1.7.</t>
  </si>
  <si>
    <t>Odlivi po osnovu ulaganja u finansijsku imovinu po amortizovanom trošku</t>
  </si>
  <si>
    <t>1.8.</t>
  </si>
  <si>
    <t>Prilivi od prodaje finansijske imovine po amortizovanom trošku</t>
  </si>
  <si>
    <t>1.9.</t>
  </si>
  <si>
    <t>Odlivi po osnovu ulaganja u nekretnine</t>
  </si>
  <si>
    <t>1.10.</t>
  </si>
  <si>
    <t>Prilivi od prodaje nekretnina</t>
  </si>
  <si>
    <t>1.11.</t>
  </si>
  <si>
    <t>Odlivi po osnovu plaćenih naknada društvu za upravljanje</t>
  </si>
  <si>
    <t>1.12.</t>
  </si>
  <si>
    <t>Odlivi po osnovu plaćenih transakcijskih troškova pri kupovini i prodaji ulaganja</t>
  </si>
  <si>
    <t>1.13.</t>
  </si>
  <si>
    <t>Odlivi po osnovu plaćenih naknada Registru vrijednosnih papira FBiH i Komisiji za vrijednosne papire FBiH</t>
  </si>
  <si>
    <t>1.14.</t>
  </si>
  <si>
    <t>Odlivi po osnovu plaćenih naknada depozitaru</t>
  </si>
  <si>
    <t>1.15.</t>
  </si>
  <si>
    <t>Odlivi po osnovu plaćenih naknada berzi</t>
  </si>
  <si>
    <t>1.16.</t>
  </si>
  <si>
    <t>Odlivi po osnovu plaćenih naknada članovima Nadzornog odbora i direktoru fonda</t>
  </si>
  <si>
    <t>1.17.</t>
  </si>
  <si>
    <t>Odlivi po osnovu plaćenog poreza na dobit</t>
  </si>
  <si>
    <t>1.18.</t>
  </si>
  <si>
    <t>Ostali prilivi iz poslovnih aktivnosti</t>
  </si>
  <si>
    <t>1.19.</t>
  </si>
  <si>
    <t>Ostali odlivi iz poslovnih aktivnosti</t>
  </si>
  <si>
    <r>
      <t>Neto gotovinski tok koji je generisan/(korišten) u poslovnim aktivnostima</t>
    </r>
    <r>
      <rPr>
        <sz val="10"/>
        <rFont val="Arial"/>
        <family val="2"/>
      </rPr>
      <t xml:space="preserve"> (401 do 419)</t>
    </r>
  </si>
  <si>
    <t>( + ) ( - )</t>
  </si>
  <si>
    <t>GOTOVINSKI TOKOVI IZ FINANSIJSKIH AKTIVNOSTI</t>
  </si>
  <si>
    <t>Prilivi po osnovu izdatih udjela/dionica Fonda</t>
  </si>
  <si>
    <t>Odlivi po osnovu povlačenja udjela/dionica Fonda</t>
  </si>
  <si>
    <t>Sticanje vlastitih dionica</t>
  </si>
  <si>
    <t>2.4.</t>
  </si>
  <si>
    <t>Odlivi po osnovu isplaćenih dividendi</t>
  </si>
  <si>
    <t>2.5.</t>
  </si>
  <si>
    <t>Ostali prilivi iz finansijskih aktivnosti</t>
  </si>
  <si>
    <t>2.6.</t>
  </si>
  <si>
    <t>Ostali odlivi iz finansijskih aktivnosti</t>
  </si>
  <si>
    <r>
      <rPr>
        <b/>
        <sz val="10"/>
        <rFont val="Arial"/>
        <family val="2"/>
        <charset val="238"/>
      </rPr>
      <t xml:space="preserve">Neto gotovinski tok koji je generisan/(korišten) u finansijskim aktivnostima </t>
    </r>
    <r>
      <rPr>
        <sz val="10"/>
        <rFont val="Arial"/>
        <family val="2"/>
        <charset val="238"/>
      </rPr>
      <t>(421 do 426)</t>
    </r>
  </si>
  <si>
    <t>NETO POVEĆANJE / (SMANJENJE) GOTOVINE I GOTOVINSKIH EKVIVALENATA (A+B)</t>
  </si>
  <si>
    <t>GOTOVINA I GOTOVINSKI EKVIVALENTI NA POČETKU PERIODA</t>
  </si>
  <si>
    <t>EFEKTI PROMJENE DEVIZNIH KURSEVA GOTOVINE I GOTOVINSKIH EKVIVALENATA</t>
  </si>
  <si>
    <t>GOTOVINA I GOTOVINSKI EKVIVALENTI NA KRAJU PERIODA (C+D+E)</t>
  </si>
  <si>
    <t xml:space="preserve">ZIF FORTUNA FOND dd </t>
  </si>
  <si>
    <t>DUF LILIUM ASSET MANAGMENT doo Sarajevo</t>
  </si>
  <si>
    <t>4263012890007</t>
  </si>
  <si>
    <t>ZJP-031-03</t>
  </si>
  <si>
    <t>-</t>
  </si>
  <si>
    <t>64.30</t>
  </si>
  <si>
    <t>1610000158430010</t>
  </si>
  <si>
    <t>Raiffesen bank dd Sarajevo</t>
  </si>
  <si>
    <t>Sarajevo - Stari Grad, Dženetića čikma 8</t>
  </si>
  <si>
    <t>65-01-0233-08  - 4201337670008</t>
  </si>
  <si>
    <t>U Sarajevu                                                              Certificirani računovođa  Amra Mehanović</t>
  </si>
  <si>
    <t xml:space="preserve">Bilješke  u skladu sa propisanim u članu 12. Pravilnika o sadržaju i formi finansijskih izvještaja za investicijske fondove ("Sl. novine Federacije BiH", br. 81/21) sadrže dopunske informacije (tekstualni opis ili raščlanjivanje) za materijalno značajne stavke prezentovane u Izvještaju o finansijskom položaju na kraju perioda, Izvještaju o ukupnom rezultatu za period, Izvještaju o promjenama neto imovine i Izvještaju o tokovima gotovine </t>
  </si>
  <si>
    <t>na dan 30.09.2024. godine</t>
  </si>
  <si>
    <t>01.01. do 30.09.
prethodne godine</t>
  </si>
  <si>
    <t>01.01. do 30.09.
tekuće godine</t>
  </si>
  <si>
    <t xml:space="preserve">  za period od 01.01. do 30.09.2024. godine</t>
  </si>
  <si>
    <t>za period završen na dan 30.09.2024. godine</t>
  </si>
  <si>
    <t>Dana 30.09.2024.                                                                  Broj licence:</t>
  </si>
  <si>
    <t>U Sarajevu                                          Certificirani računovođa  Amra Mehanović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</si>
</sst>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M_-;\-* #,##0.00\ _K_M_-;_-* &quot;-&quot;??\ _K_M_-;_-@_-"/>
    <numFmt numFmtId="164" formatCode="_(* #,##0.00_);_(* \(#,##0.00\);_(* &quot;-&quot;??_);_(@_)"/>
    <numFmt numFmtId="165" formatCode="#,##0.0000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theme="1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  <charset val="238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ash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4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3" xfId="0" applyFont="1" applyFill="1" applyBorder="1"/>
    <xf numFmtId="49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center"/>
    </xf>
    <xf numFmtId="3" fontId="6" fillId="3" borderId="0" xfId="0" applyNumberFormat="1" applyFont="1" applyFill="1" applyAlignment="1">
      <alignment horizontal="center"/>
    </xf>
    <xf numFmtId="0" fontId="6" fillId="3" borderId="0" xfId="0" applyFont="1" applyFill="1"/>
    <xf numFmtId="3" fontId="6" fillId="3" borderId="0" xfId="0" applyNumberFormat="1" applyFont="1" applyFill="1"/>
    <xf numFmtId="49" fontId="7" fillId="3" borderId="4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 vertical="top" wrapText="1" indent="1"/>
    </xf>
    <xf numFmtId="49" fontId="2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left"/>
    </xf>
    <xf numFmtId="0" fontId="1" fillId="2" borderId="2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 wrapText="1"/>
    </xf>
    <xf numFmtId="0" fontId="6" fillId="3" borderId="5" xfId="0" applyFont="1" applyFill="1" applyBorder="1" applyAlignment="1">
      <alignment vertical="top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4" fontId="6" fillId="3" borderId="0" xfId="0" applyNumberFormat="1" applyFont="1" applyFill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3" fontId="6" fillId="3" borderId="0" xfId="0" applyNumberFormat="1" applyFont="1" applyFill="1" applyAlignment="1">
      <alignment horizontal="left"/>
    </xf>
    <xf numFmtId="49" fontId="6" fillId="3" borderId="0" xfId="0" applyNumberFormat="1" applyFont="1" applyFill="1"/>
    <xf numFmtId="0" fontId="8" fillId="3" borderId="11" xfId="0" applyFont="1" applyFill="1" applyBorder="1" applyAlignment="1">
      <alignment horizontal="center"/>
    </xf>
    <xf numFmtId="0" fontId="6" fillId="3" borderId="0" xfId="0" applyFont="1" applyFill="1" applyAlignment="1">
      <alignment horizontal="center" wrapText="1"/>
    </xf>
    <xf numFmtId="3" fontId="1" fillId="2" borderId="0" xfId="0" applyNumberFormat="1" applyFont="1" applyFill="1" applyAlignment="1">
      <alignment horizontal="right"/>
    </xf>
    <xf numFmtId="49" fontId="5" fillId="2" borderId="1" xfId="0" applyNumberFormat="1" applyFont="1" applyFill="1" applyBorder="1" applyAlignment="1">
      <alignment horizontal="center" wrapText="1"/>
    </xf>
    <xf numFmtId="49" fontId="6" fillId="3" borderId="12" xfId="0" applyNumberFormat="1" applyFont="1" applyFill="1" applyBorder="1" applyAlignment="1">
      <alignment horizontal="center"/>
    </xf>
    <xf numFmtId="164" fontId="2" fillId="0" borderId="13" xfId="1" applyNumberFormat="1" applyFont="1" applyFill="1" applyBorder="1" applyAlignment="1">
      <alignment horizontal="left" vertical="top"/>
    </xf>
    <xf numFmtId="164" fontId="2" fillId="0" borderId="13" xfId="1" applyNumberFormat="1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164" fontId="2" fillId="0" borderId="13" xfId="1" applyNumberFormat="1" applyFont="1" applyFill="1" applyBorder="1" applyAlignment="1">
      <alignment horizontal="left"/>
    </xf>
    <xf numFmtId="164" fontId="1" fillId="0" borderId="13" xfId="1" applyNumberFormat="1" applyFont="1" applyFill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top"/>
    </xf>
    <xf numFmtId="43" fontId="2" fillId="0" borderId="13" xfId="1" applyFont="1" applyFill="1" applyBorder="1" applyAlignment="1">
      <alignment horizontal="left"/>
    </xf>
    <xf numFmtId="0" fontId="1" fillId="0" borderId="13" xfId="0" applyFont="1" applyBorder="1"/>
    <xf numFmtId="49" fontId="2" fillId="0" borderId="13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13" xfId="1" applyNumberFormat="1" applyFont="1" applyFill="1" applyBorder="1" applyAlignment="1"/>
    <xf numFmtId="0" fontId="2" fillId="0" borderId="0" xfId="1" applyNumberFormat="1" applyFont="1" applyFill="1" applyBorder="1" applyAlignment="1"/>
    <xf numFmtId="0" fontId="2" fillId="0" borderId="13" xfId="0" applyFont="1" applyBorder="1" applyAlignment="1">
      <alignment horizontal="left" vertical="center"/>
    </xf>
    <xf numFmtId="0" fontId="2" fillId="0" borderId="13" xfId="0" applyNumberFormat="1" applyFont="1" applyBorder="1" applyAlignment="1">
      <alignment vertical="center"/>
    </xf>
    <xf numFmtId="0" fontId="1" fillId="0" borderId="0" xfId="0" applyFont="1" applyAlignment="1">
      <alignment horizontal="left" vertical="top"/>
    </xf>
    <xf numFmtId="164" fontId="2" fillId="0" borderId="0" xfId="1" applyNumberFormat="1" applyFont="1" applyFill="1" applyBorder="1" applyAlignment="1">
      <alignment horizontal="left" vertical="top" wrapText="1"/>
    </xf>
    <xf numFmtId="0" fontId="1" fillId="0" borderId="0" xfId="0" applyFont="1" applyBorder="1"/>
    <xf numFmtId="164" fontId="1" fillId="0" borderId="0" xfId="1" applyNumberFormat="1" applyFont="1" applyFill="1" applyBorder="1" applyAlignment="1">
      <alignment horizontal="left"/>
    </xf>
    <xf numFmtId="49" fontId="2" fillId="0" borderId="13" xfId="0" applyNumberFormat="1" applyFont="1" applyBorder="1" applyAlignment="1">
      <alignment vertical="center"/>
    </xf>
    <xf numFmtId="164" fontId="2" fillId="0" borderId="0" xfId="1" applyNumberFormat="1" applyFont="1" applyFill="1" applyBorder="1" applyAlignment="1">
      <alignment horizontal="left"/>
    </xf>
    <xf numFmtId="0" fontId="2" fillId="0" borderId="13" xfId="0" applyFont="1" applyBorder="1" applyAlignment="1">
      <alignment vertical="center"/>
    </xf>
    <xf numFmtId="164" fontId="2" fillId="0" borderId="13" xfId="1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 vertical="center"/>
    </xf>
    <xf numFmtId="164" fontId="1" fillId="0" borderId="0" xfId="1" applyNumberFormat="1" applyFont="1" applyFill="1" applyBorder="1" applyAlignment="1"/>
    <xf numFmtId="0" fontId="7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/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/>
    </xf>
    <xf numFmtId="164" fontId="2" fillId="0" borderId="0" xfId="1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0" fillId="4" borderId="0" xfId="0" applyFill="1"/>
    <xf numFmtId="49" fontId="0" fillId="2" borderId="0" xfId="0" applyNumberFormat="1" applyFill="1"/>
    <xf numFmtId="49" fontId="7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49" fontId="3" fillId="2" borderId="1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left" wrapText="1"/>
    </xf>
    <xf numFmtId="49" fontId="5" fillId="2" borderId="1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49" fontId="0" fillId="4" borderId="0" xfId="0" applyNumberFormat="1" applyFill="1"/>
    <xf numFmtId="0" fontId="0" fillId="4" borderId="0" xfId="0" applyFill="1" applyAlignment="1">
      <alignment horizontal="center"/>
    </xf>
    <xf numFmtId="3" fontId="1" fillId="2" borderId="0" xfId="0" applyNumberFormat="1" applyFont="1" applyFill="1"/>
    <xf numFmtId="49" fontId="7" fillId="3" borderId="5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2" borderId="14" xfId="0" applyFont="1" applyFill="1" applyBorder="1" applyAlignment="1">
      <alignment wrapText="1"/>
    </xf>
    <xf numFmtId="0" fontId="1" fillId="2" borderId="14" xfId="0" applyFont="1" applyFill="1" applyBorder="1" applyAlignment="1">
      <alignment wrapText="1"/>
    </xf>
    <xf numFmtId="0" fontId="1" fillId="2" borderId="0" xfId="0" applyFont="1" applyFill="1" applyAlignment="1">
      <alignment horizontal="center" vertical="top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/>
    </xf>
    <xf numFmtId="0" fontId="1" fillId="0" borderId="14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49" fontId="5" fillId="0" borderId="1" xfId="0" applyNumberFormat="1" applyFont="1" applyBorder="1" applyAlignment="1">
      <alignment wrapText="1"/>
    </xf>
    <xf numFmtId="49" fontId="4" fillId="0" borderId="20" xfId="0" applyNumberFormat="1" applyFont="1" applyBorder="1" applyAlignment="1">
      <alignment vertical="top" wrapText="1"/>
    </xf>
    <xf numFmtId="49" fontId="4" fillId="0" borderId="20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6" fillId="3" borderId="0" xfId="0" applyNumberFormat="1" applyFont="1" applyFill="1"/>
    <xf numFmtId="49" fontId="2" fillId="0" borderId="13" xfId="1" applyNumberFormat="1" applyFont="1" applyFill="1" applyBorder="1" applyAlignment="1">
      <alignment horizontal="left"/>
    </xf>
    <xf numFmtId="0" fontId="2" fillId="0" borderId="13" xfId="0" applyNumberFormat="1" applyFont="1" applyBorder="1" applyAlignment="1">
      <alignment horizontal="right" vertical="center"/>
    </xf>
    <xf numFmtId="0" fontId="2" fillId="0" borderId="13" xfId="1" applyNumberFormat="1" applyFont="1" applyFill="1" applyBorder="1" applyAlignment="1">
      <alignment horizontal="right"/>
    </xf>
    <xf numFmtId="3" fontId="1" fillId="2" borderId="1" xfId="0" applyNumberFormat="1" applyFont="1" applyFill="1" applyBorder="1"/>
    <xf numFmtId="3" fontId="1" fillId="0" borderId="1" xfId="0" applyNumberFormat="1" applyFont="1" applyBorder="1"/>
    <xf numFmtId="3" fontId="1" fillId="2" borderId="1" xfId="0" applyNumberFormat="1" applyFont="1" applyFill="1" applyBorder="1" applyAlignment="1"/>
    <xf numFmtId="3" fontId="1" fillId="0" borderId="1" xfId="0" applyNumberFormat="1" applyFont="1" applyFill="1" applyBorder="1"/>
    <xf numFmtId="3" fontId="2" fillId="0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/>
    <xf numFmtId="4" fontId="3" fillId="2" borderId="1" xfId="0" applyNumberFormat="1" applyFont="1" applyFill="1" applyBorder="1"/>
    <xf numFmtId="3" fontId="14" fillId="0" borderId="0" xfId="0" applyNumberFormat="1" applyFont="1"/>
    <xf numFmtId="49" fontId="6" fillId="3" borderId="0" xfId="0" applyNumberFormat="1" applyFont="1" applyFill="1" applyAlignment="1">
      <alignment horizontal="center"/>
    </xf>
    <xf numFmtId="3" fontId="0" fillId="2" borderId="0" xfId="0" applyNumberFormat="1" applyFill="1"/>
    <xf numFmtId="3" fontId="14" fillId="2" borderId="0" xfId="0" applyNumberFormat="1" applyFont="1" applyFill="1"/>
    <xf numFmtId="4" fontId="1" fillId="2" borderId="1" xfId="0" applyNumberFormat="1" applyFont="1" applyFill="1" applyBorder="1"/>
    <xf numFmtId="3" fontId="15" fillId="2" borderId="1" xfId="0" applyNumberFormat="1" applyFont="1" applyFill="1" applyBorder="1" applyAlignment="1"/>
    <xf numFmtId="0" fontId="14" fillId="2" borderId="0" xfId="0" applyFont="1" applyFill="1"/>
    <xf numFmtId="165" fontId="0" fillId="2" borderId="0" xfId="0" applyNumberFormat="1" applyFill="1"/>
    <xf numFmtId="3" fontId="5" fillId="0" borderId="1" xfId="0" applyNumberFormat="1" applyFont="1" applyFill="1" applyBorder="1"/>
    <xf numFmtId="4" fontId="0" fillId="2" borderId="0" xfId="0" applyNumberFormat="1" applyFill="1"/>
    <xf numFmtId="0" fontId="1" fillId="2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9" fillId="3" borderId="0" xfId="0" applyNumberFormat="1" applyFont="1" applyFill="1" applyAlignment="1">
      <alignment horizontal="center"/>
    </xf>
    <xf numFmtId="49" fontId="6" fillId="3" borderId="0" xfId="0" applyNumberFormat="1" applyFont="1" applyFill="1" applyAlignment="1">
      <alignment horizontal="center"/>
    </xf>
    <xf numFmtId="0" fontId="7" fillId="3" borderId="4" xfId="0" applyFont="1" applyFill="1" applyBorder="1" applyAlignment="1">
      <alignment horizontal="center" wrapText="1"/>
    </xf>
    <xf numFmtId="0" fontId="5" fillId="2" borderId="6" xfId="0" applyFont="1" applyFill="1" applyBorder="1"/>
    <xf numFmtId="0" fontId="5" fillId="2" borderId="7" xfId="0" applyFont="1" applyFill="1" applyBorder="1"/>
    <xf numFmtId="0" fontId="6" fillId="3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0" fillId="0" borderId="0" xfId="0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"/>
  <sheetViews>
    <sheetView showGridLines="0" tabSelected="1" zoomScaleNormal="100" workbookViewId="0">
      <selection activeCell="J74" sqref="J74"/>
    </sheetView>
  </sheetViews>
  <sheetFormatPr defaultColWidth="9.140625" defaultRowHeight="12.75" x14ac:dyDescent="0.2"/>
  <cols>
    <col min="1" max="1" width="7.42578125" style="29" customWidth="1"/>
    <col min="2" max="2" width="83.85546875" style="1" customWidth="1"/>
    <col min="3" max="3" width="10" style="1" customWidth="1"/>
    <col min="4" max="6" width="3.5703125" style="1" customWidth="1"/>
    <col min="7" max="7" width="15" style="1" customWidth="1"/>
    <col min="8" max="8" width="15.5703125" style="1" customWidth="1"/>
    <col min="9" max="9" width="9.140625" style="1"/>
    <col min="10" max="10" width="10.140625" style="1" bestFit="1" customWidth="1"/>
    <col min="11" max="11" width="13.5703125" style="1" customWidth="1"/>
    <col min="12" max="15" width="9.140625" style="1"/>
    <col min="16" max="16" width="9.140625" style="1" customWidth="1"/>
    <col min="17" max="16384" width="9.140625" style="1"/>
  </cols>
  <sheetData>
    <row r="1" spans="1:8" x14ac:dyDescent="0.2">
      <c r="A1" s="46" t="s">
        <v>275</v>
      </c>
      <c r="B1" s="47"/>
      <c r="C1" s="64"/>
      <c r="D1" s="64"/>
      <c r="E1" s="64"/>
      <c r="F1" s="58"/>
      <c r="G1" s="57"/>
      <c r="H1" s="57" t="s">
        <v>277</v>
      </c>
    </row>
    <row r="2" spans="1:8" x14ac:dyDescent="0.2">
      <c r="A2" s="48" t="s">
        <v>116</v>
      </c>
      <c r="B2" s="48"/>
      <c r="C2" s="48"/>
      <c r="D2" s="48"/>
      <c r="E2" s="48"/>
      <c r="F2" s="49"/>
      <c r="G2" s="49"/>
      <c r="H2" s="50" t="s">
        <v>105</v>
      </c>
    </row>
    <row r="3" spans="1:8" x14ac:dyDescent="0.2">
      <c r="A3" s="51" t="s">
        <v>283</v>
      </c>
      <c r="B3" s="52"/>
      <c r="C3" s="72"/>
      <c r="D3" s="72"/>
      <c r="E3" s="66"/>
      <c r="F3" s="62"/>
      <c r="G3" s="62"/>
      <c r="H3" s="146" t="s">
        <v>280</v>
      </c>
    </row>
    <row r="4" spans="1:8" x14ac:dyDescent="0.2">
      <c r="A4" s="48" t="s">
        <v>197</v>
      </c>
      <c r="B4" s="48"/>
      <c r="C4" s="48"/>
      <c r="D4" s="48"/>
      <c r="E4" s="48"/>
      <c r="F4" s="49"/>
      <c r="G4" s="49"/>
      <c r="H4" s="50" t="s">
        <v>106</v>
      </c>
    </row>
    <row r="5" spans="1:8" x14ac:dyDescent="0.2">
      <c r="A5" s="55" t="s">
        <v>276</v>
      </c>
      <c r="B5" s="56"/>
      <c r="C5" s="65"/>
      <c r="D5" s="65"/>
      <c r="E5" s="53"/>
      <c r="F5" s="67"/>
      <c r="G5" s="67"/>
      <c r="H5" s="67"/>
    </row>
    <row r="6" spans="1:8" x14ac:dyDescent="0.2">
      <c r="A6" s="48" t="s">
        <v>107</v>
      </c>
      <c r="B6" s="48"/>
      <c r="C6" s="48"/>
      <c r="D6" s="48"/>
      <c r="E6" s="48"/>
      <c r="F6" s="49"/>
      <c r="G6" s="49"/>
      <c r="H6" s="50" t="s">
        <v>108</v>
      </c>
    </row>
    <row r="7" spans="1:8" x14ac:dyDescent="0.2">
      <c r="A7" s="145" t="s">
        <v>284</v>
      </c>
      <c r="B7" s="51"/>
      <c r="C7" s="68"/>
      <c r="D7" s="68"/>
      <c r="E7" s="68"/>
      <c r="F7" s="69"/>
      <c r="G7" s="69"/>
      <c r="H7" s="69">
        <v>109</v>
      </c>
    </row>
    <row r="8" spans="1:8" x14ac:dyDescent="0.2">
      <c r="A8" s="48" t="s">
        <v>109</v>
      </c>
      <c r="B8" s="48"/>
      <c r="C8" s="48"/>
      <c r="D8" s="48"/>
      <c r="E8" s="48"/>
      <c r="F8" s="49"/>
      <c r="G8" s="49"/>
      <c r="H8" s="50" t="s">
        <v>110</v>
      </c>
    </row>
    <row r="9" spans="1:8" x14ac:dyDescent="0.2">
      <c r="A9" s="59" t="s">
        <v>278</v>
      </c>
      <c r="B9" s="59"/>
      <c r="C9" s="60"/>
      <c r="D9" s="60"/>
      <c r="E9" s="60"/>
      <c r="F9" s="70"/>
      <c r="G9" s="70"/>
      <c r="H9" s="70" t="s">
        <v>282</v>
      </c>
    </row>
    <row r="10" spans="1:8" x14ac:dyDescent="0.2">
      <c r="A10" s="48" t="s">
        <v>111</v>
      </c>
      <c r="B10" s="48"/>
      <c r="C10" s="48"/>
      <c r="D10" s="48"/>
      <c r="E10" s="48"/>
      <c r="F10" s="54"/>
      <c r="G10" s="54"/>
      <c r="H10" s="54" t="s">
        <v>112</v>
      </c>
    </row>
    <row r="11" spans="1:8" x14ac:dyDescent="0.2">
      <c r="A11" s="61" t="s">
        <v>279</v>
      </c>
      <c r="B11" s="61"/>
      <c r="C11" s="71"/>
      <c r="D11" s="71"/>
      <c r="E11" s="71"/>
      <c r="F11" s="62"/>
      <c r="G11" s="62"/>
      <c r="H11" s="57" t="s">
        <v>281</v>
      </c>
    </row>
    <row r="12" spans="1:8" x14ac:dyDescent="0.2">
      <c r="A12" s="63" t="s">
        <v>113</v>
      </c>
      <c r="B12" s="63"/>
      <c r="C12" s="48"/>
      <c r="D12" s="54"/>
      <c r="E12" s="54"/>
      <c r="F12" s="54"/>
      <c r="G12" s="54"/>
      <c r="H12" s="54" t="s">
        <v>114</v>
      </c>
    </row>
    <row r="13" spans="1:8" x14ac:dyDescent="0.2">
      <c r="A13" s="30"/>
    </row>
    <row r="14" spans="1:8" x14ac:dyDescent="0.2">
      <c r="A14" s="30"/>
    </row>
    <row r="15" spans="1:8" x14ac:dyDescent="0.2">
      <c r="A15" s="171" t="s">
        <v>85</v>
      </c>
      <c r="B15" s="171"/>
      <c r="C15" s="171"/>
      <c r="D15" s="171"/>
      <c r="E15" s="171"/>
      <c r="F15" s="171"/>
      <c r="G15" s="171"/>
      <c r="H15" s="171"/>
    </row>
    <row r="16" spans="1:8" x14ac:dyDescent="0.2">
      <c r="A16" s="172" t="s">
        <v>86</v>
      </c>
      <c r="B16" s="173"/>
      <c r="C16" s="173"/>
      <c r="D16" s="173"/>
      <c r="E16" s="173"/>
      <c r="F16" s="173"/>
      <c r="G16" s="173"/>
      <c r="H16" s="173"/>
    </row>
    <row r="17" spans="1:8" x14ac:dyDescent="0.2">
      <c r="A17" s="174" t="s">
        <v>287</v>
      </c>
      <c r="B17" s="174"/>
      <c r="C17" s="174"/>
      <c r="D17" s="174"/>
      <c r="E17" s="174"/>
      <c r="F17" s="174"/>
      <c r="G17" s="174"/>
      <c r="H17" s="174"/>
    </row>
    <row r="18" spans="1:8" x14ac:dyDescent="0.2">
      <c r="A18" s="8"/>
      <c r="B18" s="9"/>
      <c r="C18" s="9"/>
      <c r="D18" s="10"/>
      <c r="E18" s="10"/>
      <c r="F18" s="10"/>
      <c r="G18" s="11"/>
      <c r="H18" s="11"/>
    </row>
    <row r="19" spans="1:8" x14ac:dyDescent="0.2">
      <c r="A19" s="8"/>
      <c r="B19" s="12"/>
      <c r="C19" s="12"/>
      <c r="D19" s="12"/>
      <c r="E19" s="12"/>
      <c r="F19" s="12"/>
      <c r="G19" s="13"/>
      <c r="H19" s="43" t="s">
        <v>76</v>
      </c>
    </row>
    <row r="20" spans="1:8" ht="51" customHeight="1" x14ac:dyDescent="0.2">
      <c r="A20" s="14" t="s">
        <v>1</v>
      </c>
      <c r="B20" s="15" t="s">
        <v>2</v>
      </c>
      <c r="C20" s="16" t="s">
        <v>89</v>
      </c>
      <c r="D20" s="178" t="s">
        <v>3</v>
      </c>
      <c r="E20" s="179"/>
      <c r="F20" s="180"/>
      <c r="G20" s="17" t="s">
        <v>4</v>
      </c>
      <c r="H20" s="18" t="s">
        <v>115</v>
      </c>
    </row>
    <row r="21" spans="1:8" x14ac:dyDescent="0.2">
      <c r="A21" s="19">
        <v>1</v>
      </c>
      <c r="B21" s="20">
        <v>2</v>
      </c>
      <c r="C21" s="21">
        <v>3</v>
      </c>
      <c r="D21" s="175">
        <v>4</v>
      </c>
      <c r="E21" s="176"/>
      <c r="F21" s="177"/>
      <c r="G21" s="22">
        <v>5</v>
      </c>
      <c r="H21" s="23">
        <v>6</v>
      </c>
    </row>
    <row r="22" spans="1:8" ht="15.75" customHeight="1" x14ac:dyDescent="0.2">
      <c r="A22" s="27"/>
      <c r="B22" s="25" t="s">
        <v>5</v>
      </c>
      <c r="C22" s="2"/>
      <c r="D22" s="181"/>
      <c r="E22" s="182"/>
      <c r="F22" s="183"/>
      <c r="G22" s="4"/>
      <c r="H22" s="4"/>
    </row>
    <row r="23" spans="1:8" ht="15.75" customHeight="1" x14ac:dyDescent="0.2">
      <c r="A23" s="28" t="s">
        <v>7</v>
      </c>
      <c r="B23" s="24" t="s">
        <v>90</v>
      </c>
      <c r="C23" s="5"/>
      <c r="D23" s="3">
        <v>0</v>
      </c>
      <c r="E23" s="3">
        <v>0</v>
      </c>
      <c r="F23" s="3">
        <v>1</v>
      </c>
      <c r="G23" s="148">
        <v>6392487.2199999997</v>
      </c>
      <c r="H23" s="148">
        <v>6513563.3899999997</v>
      </c>
    </row>
    <row r="24" spans="1:8" ht="15.75" customHeight="1" x14ac:dyDescent="0.2">
      <c r="A24" s="28" t="s">
        <v>8</v>
      </c>
      <c r="B24" s="24" t="s">
        <v>91</v>
      </c>
      <c r="C24" s="6"/>
      <c r="D24" s="3">
        <v>0</v>
      </c>
      <c r="E24" s="3">
        <v>0</v>
      </c>
      <c r="F24" s="3">
        <v>2</v>
      </c>
      <c r="G24" s="148">
        <f>+SUM(G25:G26)</f>
        <v>5990820.9900000002</v>
      </c>
      <c r="H24" s="148">
        <v>6334322.7400000002</v>
      </c>
    </row>
    <row r="25" spans="1:8" ht="15.75" customHeight="1" x14ac:dyDescent="0.2">
      <c r="A25" s="28" t="s">
        <v>18</v>
      </c>
      <c r="B25" s="26" t="s">
        <v>6</v>
      </c>
      <c r="C25" s="6"/>
      <c r="D25" s="3">
        <v>0</v>
      </c>
      <c r="E25" s="3">
        <v>0</v>
      </c>
      <c r="F25" s="3">
        <v>3</v>
      </c>
      <c r="G25" s="148">
        <f>5218642.86+745097.92</f>
        <v>5963740.7800000003</v>
      </c>
      <c r="H25" s="148">
        <v>6296665.9300000006</v>
      </c>
    </row>
    <row r="26" spans="1:8" ht="15.75" customHeight="1" x14ac:dyDescent="0.2">
      <c r="A26" s="28" t="s">
        <v>17</v>
      </c>
      <c r="B26" s="26" t="s">
        <v>19</v>
      </c>
      <c r="C26" s="6"/>
      <c r="D26" s="3">
        <v>0</v>
      </c>
      <c r="E26" s="3">
        <v>0</v>
      </c>
      <c r="F26" s="3">
        <v>4</v>
      </c>
      <c r="G26" s="148">
        <v>27080.21</v>
      </c>
      <c r="H26" s="148">
        <v>37656.81</v>
      </c>
    </row>
    <row r="27" spans="1:8" ht="15.75" customHeight="1" x14ac:dyDescent="0.2">
      <c r="A27" s="28" t="s">
        <v>9</v>
      </c>
      <c r="B27" s="24" t="s">
        <v>93</v>
      </c>
      <c r="C27" s="6"/>
      <c r="D27" s="3">
        <v>0</v>
      </c>
      <c r="E27" s="3">
        <v>0</v>
      </c>
      <c r="F27" s="3">
        <v>5</v>
      </c>
      <c r="G27" s="148"/>
      <c r="H27" s="148"/>
    </row>
    <row r="28" spans="1:8" ht="15.75" customHeight="1" x14ac:dyDescent="0.2">
      <c r="A28" s="28" t="s">
        <v>20</v>
      </c>
      <c r="B28" s="26" t="s">
        <v>6</v>
      </c>
      <c r="C28" s="6"/>
      <c r="D28" s="3">
        <v>0</v>
      </c>
      <c r="E28" s="3">
        <v>0</v>
      </c>
      <c r="F28" s="3">
        <v>6</v>
      </c>
      <c r="G28" s="148"/>
      <c r="H28" s="148"/>
    </row>
    <row r="29" spans="1:8" ht="15.75" customHeight="1" x14ac:dyDescent="0.2">
      <c r="A29" s="28" t="s">
        <v>21</v>
      </c>
      <c r="B29" s="26" t="s">
        <v>19</v>
      </c>
      <c r="C29" s="6"/>
      <c r="D29" s="3">
        <v>0</v>
      </c>
      <c r="E29" s="3">
        <v>0</v>
      </c>
      <c r="F29" s="3">
        <v>7</v>
      </c>
      <c r="G29" s="148"/>
      <c r="H29" s="148"/>
    </row>
    <row r="30" spans="1:8" ht="15.75" customHeight="1" x14ac:dyDescent="0.2">
      <c r="A30" s="28" t="s">
        <v>10</v>
      </c>
      <c r="B30" s="24" t="s">
        <v>54</v>
      </c>
      <c r="C30" s="6"/>
      <c r="D30" s="3">
        <v>0</v>
      </c>
      <c r="E30" s="3">
        <v>0</v>
      </c>
      <c r="F30" s="3">
        <v>8</v>
      </c>
      <c r="G30" s="148"/>
      <c r="H30" s="148"/>
    </row>
    <row r="31" spans="1:8" ht="15.75" customHeight="1" x14ac:dyDescent="0.2">
      <c r="A31" s="28" t="s">
        <v>30</v>
      </c>
      <c r="B31" s="26" t="s">
        <v>35</v>
      </c>
      <c r="C31" s="6"/>
      <c r="D31" s="3">
        <v>0</v>
      </c>
      <c r="E31" s="3">
        <v>0</v>
      </c>
      <c r="F31" s="3">
        <v>9</v>
      </c>
      <c r="G31" s="148"/>
      <c r="H31" s="148"/>
    </row>
    <row r="32" spans="1:8" ht="15.75" customHeight="1" x14ac:dyDescent="0.2">
      <c r="A32" s="28" t="s">
        <v>31</v>
      </c>
      <c r="B32" s="26" t="s">
        <v>22</v>
      </c>
      <c r="C32" s="6"/>
      <c r="D32" s="3">
        <v>0</v>
      </c>
      <c r="E32" s="3">
        <v>1</v>
      </c>
      <c r="F32" s="3">
        <v>0</v>
      </c>
      <c r="G32" s="148"/>
      <c r="H32" s="148"/>
    </row>
    <row r="33" spans="1:10" ht="15.75" customHeight="1" x14ac:dyDescent="0.2">
      <c r="A33" s="28" t="s">
        <v>32</v>
      </c>
      <c r="B33" s="26" t="s">
        <v>23</v>
      </c>
      <c r="C33" s="6"/>
      <c r="D33" s="3">
        <v>0</v>
      </c>
      <c r="E33" s="3">
        <v>1</v>
      </c>
      <c r="F33" s="3">
        <v>1</v>
      </c>
      <c r="G33" s="148"/>
      <c r="H33" s="148"/>
    </row>
    <row r="34" spans="1:10" ht="15.75" customHeight="1" x14ac:dyDescent="0.2">
      <c r="A34" s="28" t="s">
        <v>33</v>
      </c>
      <c r="B34" s="26" t="s">
        <v>27</v>
      </c>
      <c r="C34" s="6"/>
      <c r="D34" s="3">
        <v>0</v>
      </c>
      <c r="E34" s="3">
        <v>1</v>
      </c>
      <c r="F34" s="3">
        <v>2</v>
      </c>
      <c r="G34" s="148"/>
      <c r="H34" s="148"/>
    </row>
    <row r="35" spans="1:10" ht="15.75" customHeight="1" x14ac:dyDescent="0.2">
      <c r="A35" s="28" t="s">
        <v>34</v>
      </c>
      <c r="B35" s="26" t="s">
        <v>24</v>
      </c>
      <c r="C35" s="6"/>
      <c r="D35" s="3">
        <v>0</v>
      </c>
      <c r="E35" s="3">
        <v>1</v>
      </c>
      <c r="F35" s="3">
        <v>3</v>
      </c>
      <c r="G35" s="148"/>
      <c r="H35" s="148"/>
    </row>
    <row r="36" spans="1:10" ht="15.75" customHeight="1" x14ac:dyDescent="0.2">
      <c r="A36" s="28" t="s">
        <v>11</v>
      </c>
      <c r="B36" s="24" t="s">
        <v>77</v>
      </c>
      <c r="C36" s="4"/>
      <c r="D36" s="3">
        <v>0</v>
      </c>
      <c r="E36" s="3">
        <v>1</v>
      </c>
      <c r="F36" s="3">
        <v>4</v>
      </c>
      <c r="G36" s="148"/>
      <c r="H36" s="148"/>
    </row>
    <row r="37" spans="1:10" ht="15.75" customHeight="1" x14ac:dyDescent="0.2">
      <c r="A37" s="28" t="s">
        <v>12</v>
      </c>
      <c r="B37" s="24" t="s">
        <v>36</v>
      </c>
      <c r="C37" s="4"/>
      <c r="D37" s="3">
        <v>0</v>
      </c>
      <c r="E37" s="3">
        <v>1</v>
      </c>
      <c r="F37" s="3">
        <v>5</v>
      </c>
      <c r="G37" s="148"/>
      <c r="H37" s="148"/>
    </row>
    <row r="38" spans="1:10" ht="15.75" customHeight="1" x14ac:dyDescent="0.2">
      <c r="A38" s="28" t="s">
        <v>13</v>
      </c>
      <c r="B38" s="24" t="s">
        <v>14</v>
      </c>
      <c r="C38" s="4"/>
      <c r="D38" s="3">
        <v>0</v>
      </c>
      <c r="E38" s="3">
        <v>1</v>
      </c>
      <c r="F38" s="3">
        <v>6</v>
      </c>
      <c r="G38" s="148"/>
      <c r="H38" s="148"/>
    </row>
    <row r="39" spans="1:10" ht="15.75" customHeight="1" x14ac:dyDescent="0.2">
      <c r="A39" s="28" t="s">
        <v>15</v>
      </c>
      <c r="B39" s="24" t="s">
        <v>55</v>
      </c>
      <c r="C39" s="4"/>
      <c r="D39" s="3">
        <v>0</v>
      </c>
      <c r="E39" s="3">
        <v>1</v>
      </c>
      <c r="F39" s="3">
        <v>7</v>
      </c>
      <c r="G39" s="148">
        <f>+SUM(G40:G43)</f>
        <v>17704.149999999998</v>
      </c>
      <c r="H39" s="148">
        <v>8707.1299999999992</v>
      </c>
    </row>
    <row r="40" spans="1:10" ht="15.75" customHeight="1" x14ac:dyDescent="0.2">
      <c r="A40" s="28" t="s">
        <v>37</v>
      </c>
      <c r="B40" s="26" t="s">
        <v>25</v>
      </c>
      <c r="C40" s="4"/>
      <c r="D40" s="3">
        <v>0</v>
      </c>
      <c r="E40" s="3">
        <v>1</v>
      </c>
      <c r="F40" s="3">
        <v>8</v>
      </c>
      <c r="G40" s="148">
        <v>15887.13</v>
      </c>
      <c r="H40" s="148">
        <v>8687.1299999999992</v>
      </c>
    </row>
    <row r="41" spans="1:10" ht="15.75" customHeight="1" x14ac:dyDescent="0.2">
      <c r="A41" s="28" t="s">
        <v>38</v>
      </c>
      <c r="B41" s="26" t="s">
        <v>26</v>
      </c>
      <c r="C41" s="4"/>
      <c r="D41" s="3">
        <v>0</v>
      </c>
      <c r="E41" s="3">
        <v>1</v>
      </c>
      <c r="F41" s="3">
        <v>9</v>
      </c>
      <c r="G41" s="148"/>
      <c r="H41" s="148"/>
    </row>
    <row r="42" spans="1:10" ht="15.75" customHeight="1" x14ac:dyDescent="0.2">
      <c r="A42" s="28" t="s">
        <v>39</v>
      </c>
      <c r="B42" s="26" t="s">
        <v>28</v>
      </c>
      <c r="C42" s="4"/>
      <c r="D42" s="3">
        <v>0</v>
      </c>
      <c r="E42" s="3">
        <v>2</v>
      </c>
      <c r="F42" s="3">
        <v>0</v>
      </c>
      <c r="G42" s="148"/>
      <c r="H42" s="148"/>
    </row>
    <row r="43" spans="1:10" ht="15.75" customHeight="1" x14ac:dyDescent="0.2">
      <c r="A43" s="28" t="s">
        <v>43</v>
      </c>
      <c r="B43" s="26" t="s">
        <v>29</v>
      </c>
      <c r="C43" s="4"/>
      <c r="D43" s="3">
        <v>0</v>
      </c>
      <c r="E43" s="3">
        <v>2</v>
      </c>
      <c r="F43" s="3">
        <v>1</v>
      </c>
      <c r="G43" s="148">
        <v>1817.02</v>
      </c>
      <c r="H43" s="148">
        <v>20</v>
      </c>
    </row>
    <row r="44" spans="1:10" ht="15.75" customHeight="1" x14ac:dyDescent="0.2">
      <c r="A44" s="33" t="s">
        <v>71</v>
      </c>
      <c r="B44" s="32" t="s">
        <v>40</v>
      </c>
      <c r="C44" s="4"/>
      <c r="D44" s="3">
        <v>0</v>
      </c>
      <c r="E44" s="3">
        <v>2</v>
      </c>
      <c r="F44" s="3">
        <v>2</v>
      </c>
      <c r="G44" s="154">
        <f>+G23+G24+G27+G30+G36+G37+G38+G39</f>
        <v>12401012.360000001</v>
      </c>
      <c r="H44" s="154">
        <v>12856593.26</v>
      </c>
    </row>
    <row r="45" spans="1:10" ht="15.75" customHeight="1" x14ac:dyDescent="0.2">
      <c r="A45" s="28"/>
      <c r="B45" s="4"/>
      <c r="C45" s="4"/>
      <c r="D45" s="168"/>
      <c r="E45" s="169"/>
      <c r="F45" s="170"/>
      <c r="G45" s="148"/>
      <c r="H45" s="148"/>
      <c r="J45" s="158"/>
    </row>
    <row r="46" spans="1:10" ht="15.75" customHeight="1" x14ac:dyDescent="0.2">
      <c r="A46" s="28"/>
      <c r="B46" s="25" t="s">
        <v>16</v>
      </c>
      <c r="C46" s="4"/>
      <c r="D46" s="168"/>
      <c r="E46" s="169"/>
      <c r="F46" s="170"/>
      <c r="G46" s="148"/>
      <c r="H46" s="148"/>
    </row>
    <row r="47" spans="1:10" ht="15.75" customHeight="1" x14ac:dyDescent="0.2">
      <c r="A47" s="28" t="s">
        <v>7</v>
      </c>
      <c r="B47" s="24" t="s">
        <v>92</v>
      </c>
      <c r="C47" s="5"/>
      <c r="D47" s="3">
        <v>0</v>
      </c>
      <c r="E47" s="3">
        <v>2</v>
      </c>
      <c r="F47" s="3">
        <v>3</v>
      </c>
      <c r="G47" s="148"/>
      <c r="H47" s="148"/>
    </row>
    <row r="48" spans="1:10" ht="15.75" customHeight="1" x14ac:dyDescent="0.2">
      <c r="A48" s="28" t="s">
        <v>8</v>
      </c>
      <c r="B48" s="34" t="s">
        <v>104</v>
      </c>
      <c r="C48" s="5"/>
      <c r="D48" s="3">
        <v>0</v>
      </c>
      <c r="E48" s="3">
        <v>2</v>
      </c>
      <c r="F48" s="3">
        <v>4</v>
      </c>
      <c r="G48" s="148">
        <f>+G49+G50</f>
        <v>0</v>
      </c>
      <c r="H48" s="148">
        <v>0</v>
      </c>
    </row>
    <row r="49" spans="1:11" ht="15.75" customHeight="1" x14ac:dyDescent="0.2">
      <c r="A49" s="28" t="s">
        <v>18</v>
      </c>
      <c r="B49" s="26" t="s">
        <v>42</v>
      </c>
      <c r="C49" s="5"/>
      <c r="D49" s="3">
        <v>0</v>
      </c>
      <c r="E49" s="3">
        <v>2</v>
      </c>
      <c r="F49" s="3">
        <v>5</v>
      </c>
      <c r="G49" s="148"/>
      <c r="H49" s="148"/>
    </row>
    <row r="50" spans="1:11" ht="15.75" customHeight="1" x14ac:dyDescent="0.2">
      <c r="A50" s="28" t="s">
        <v>17</v>
      </c>
      <c r="B50" s="26" t="s">
        <v>41</v>
      </c>
      <c r="C50" s="4"/>
      <c r="D50" s="3">
        <v>0</v>
      </c>
      <c r="E50" s="3">
        <v>2</v>
      </c>
      <c r="F50" s="3">
        <v>6</v>
      </c>
      <c r="G50" s="148"/>
      <c r="H50" s="148"/>
    </row>
    <row r="51" spans="1:11" ht="15.75" customHeight="1" x14ac:dyDescent="0.2">
      <c r="A51" s="28" t="s">
        <v>9</v>
      </c>
      <c r="B51" s="4" t="s">
        <v>44</v>
      </c>
      <c r="C51" s="4"/>
      <c r="D51" s="3">
        <v>0</v>
      </c>
      <c r="E51" s="3">
        <v>2</v>
      </c>
      <c r="F51" s="3">
        <v>7</v>
      </c>
      <c r="G51" s="148"/>
      <c r="H51" s="148"/>
    </row>
    <row r="52" spans="1:11" ht="15.75" customHeight="1" x14ac:dyDescent="0.2">
      <c r="A52" s="28" t="s">
        <v>10</v>
      </c>
      <c r="B52" s="24" t="s">
        <v>45</v>
      </c>
      <c r="C52" s="5"/>
      <c r="D52" s="3">
        <v>0</v>
      </c>
      <c r="E52" s="3">
        <v>2</v>
      </c>
      <c r="F52" s="3">
        <v>8</v>
      </c>
      <c r="G52" s="148"/>
      <c r="H52" s="148"/>
    </row>
    <row r="53" spans="1:11" ht="15.75" customHeight="1" x14ac:dyDescent="0.2">
      <c r="A53" s="28" t="s">
        <v>11</v>
      </c>
      <c r="B53" s="4" t="s">
        <v>46</v>
      </c>
      <c r="C53" s="4"/>
      <c r="D53" s="3">
        <v>0</v>
      </c>
      <c r="E53" s="3">
        <v>2</v>
      </c>
      <c r="F53" s="3">
        <v>9</v>
      </c>
      <c r="G53" s="148"/>
      <c r="H53" s="148"/>
    </row>
    <row r="54" spans="1:11" ht="15.75" customHeight="1" x14ac:dyDescent="0.2">
      <c r="A54" s="28" t="s">
        <v>12</v>
      </c>
      <c r="B54" s="34" t="s">
        <v>95</v>
      </c>
      <c r="C54" s="4"/>
      <c r="D54" s="3">
        <v>0</v>
      </c>
      <c r="E54" s="3">
        <v>3</v>
      </c>
      <c r="F54" s="3">
        <v>0</v>
      </c>
      <c r="G54" s="148">
        <f>+SUM(G55:G59)</f>
        <v>28636.79</v>
      </c>
      <c r="H54" s="148">
        <v>36018.699999999997</v>
      </c>
    </row>
    <row r="55" spans="1:11" ht="15.75" customHeight="1" x14ac:dyDescent="0.2">
      <c r="A55" s="28" t="s">
        <v>50</v>
      </c>
      <c r="B55" s="26" t="s">
        <v>47</v>
      </c>
      <c r="C55" s="4"/>
      <c r="D55" s="3">
        <v>0</v>
      </c>
      <c r="E55" s="3">
        <v>3</v>
      </c>
      <c r="F55" s="3">
        <v>1</v>
      </c>
      <c r="G55" s="148"/>
      <c r="H55" s="148"/>
    </row>
    <row r="56" spans="1:11" ht="15.75" customHeight="1" x14ac:dyDescent="0.2">
      <c r="A56" s="28" t="s">
        <v>51</v>
      </c>
      <c r="B56" s="26" t="s">
        <v>48</v>
      </c>
      <c r="C56" s="7"/>
      <c r="D56" s="3">
        <v>0</v>
      </c>
      <c r="E56" s="3">
        <v>3</v>
      </c>
      <c r="F56" s="3">
        <v>2</v>
      </c>
      <c r="G56" s="161"/>
      <c r="H56" s="150"/>
    </row>
    <row r="57" spans="1:11" ht="15.75" customHeight="1" x14ac:dyDescent="0.2">
      <c r="A57" s="28" t="s">
        <v>52</v>
      </c>
      <c r="B57" s="26" t="s">
        <v>78</v>
      </c>
      <c r="C57" s="7"/>
      <c r="D57" s="3">
        <v>0</v>
      </c>
      <c r="E57" s="3">
        <v>3</v>
      </c>
      <c r="F57" s="3">
        <v>3</v>
      </c>
      <c r="G57" s="150">
        <f>1850+16.66</f>
        <v>1866.66</v>
      </c>
      <c r="H57" s="150">
        <v>1866.71</v>
      </c>
    </row>
    <row r="58" spans="1:11" ht="15.75" customHeight="1" x14ac:dyDescent="0.2">
      <c r="A58" s="28" t="s">
        <v>53</v>
      </c>
      <c r="B58" s="26" t="s">
        <v>28</v>
      </c>
      <c r="C58" s="5"/>
      <c r="D58" s="3">
        <v>0</v>
      </c>
      <c r="E58" s="3">
        <v>3</v>
      </c>
      <c r="F58" s="3">
        <v>4</v>
      </c>
      <c r="G58" s="148">
        <f>16237.1+1138.73</f>
        <v>17375.830000000002</v>
      </c>
      <c r="H58" s="148">
        <v>18274.759999999998</v>
      </c>
      <c r="J58" s="165"/>
    </row>
    <row r="59" spans="1:11" ht="15.75" customHeight="1" x14ac:dyDescent="0.2">
      <c r="A59" s="28" t="s">
        <v>79</v>
      </c>
      <c r="B59" s="26" t="s">
        <v>49</v>
      </c>
      <c r="C59" s="5"/>
      <c r="D59" s="3">
        <v>0</v>
      </c>
      <c r="E59" s="3">
        <v>3</v>
      </c>
      <c r="F59" s="31">
        <v>5</v>
      </c>
      <c r="G59" s="148">
        <f>11260.3-1866</f>
        <v>9394.2999999999993</v>
      </c>
      <c r="H59" s="148">
        <v>15877.230000000001</v>
      </c>
    </row>
    <row r="60" spans="1:11" ht="15.75" customHeight="1" x14ac:dyDescent="0.2">
      <c r="A60" s="33" t="s">
        <v>70</v>
      </c>
      <c r="B60" s="5" t="s">
        <v>96</v>
      </c>
      <c r="C60" s="5"/>
      <c r="D60" s="3">
        <v>0</v>
      </c>
      <c r="E60" s="3">
        <v>3</v>
      </c>
      <c r="F60" s="3">
        <v>6</v>
      </c>
      <c r="G60" s="154">
        <f>+G47+G48+G51+G52+G53+G54</f>
        <v>28636.79</v>
      </c>
      <c r="H60" s="154">
        <v>36018.699999999997</v>
      </c>
    </row>
    <row r="61" spans="1:11" ht="15.75" customHeight="1" x14ac:dyDescent="0.2">
      <c r="A61" s="28"/>
      <c r="B61" s="5"/>
      <c r="C61" s="5"/>
      <c r="D61" s="168"/>
      <c r="E61" s="169"/>
      <c r="F61" s="170"/>
      <c r="G61" s="148"/>
      <c r="H61" s="148"/>
      <c r="K61" s="158"/>
    </row>
    <row r="62" spans="1:11" ht="15.75" customHeight="1" x14ac:dyDescent="0.2">
      <c r="A62" s="28"/>
      <c r="B62" s="35" t="s">
        <v>56</v>
      </c>
      <c r="C62" s="4"/>
      <c r="D62" s="168"/>
      <c r="E62" s="169"/>
      <c r="F62" s="170"/>
      <c r="G62" s="148"/>
      <c r="H62" s="148"/>
    </row>
    <row r="63" spans="1:11" ht="15.75" customHeight="1" x14ac:dyDescent="0.2">
      <c r="A63" s="28" t="s">
        <v>7</v>
      </c>
      <c r="B63" s="24" t="s">
        <v>97</v>
      </c>
      <c r="C63" s="4"/>
      <c r="D63" s="3">
        <v>0</v>
      </c>
      <c r="E63" s="3">
        <v>3</v>
      </c>
      <c r="F63" s="3">
        <v>7</v>
      </c>
      <c r="G63" s="148">
        <f>+G64+G65</f>
        <v>53657688</v>
      </c>
      <c r="H63" s="148">
        <v>53657688</v>
      </c>
    </row>
    <row r="64" spans="1:11" ht="15.75" customHeight="1" x14ac:dyDescent="0.2">
      <c r="A64" s="28" t="s">
        <v>59</v>
      </c>
      <c r="B64" s="26" t="s">
        <v>57</v>
      </c>
      <c r="C64" s="4"/>
      <c r="D64" s="3">
        <v>0</v>
      </c>
      <c r="E64" s="3">
        <v>3</v>
      </c>
      <c r="F64" s="3">
        <v>8</v>
      </c>
      <c r="G64" s="148">
        <v>53657688</v>
      </c>
      <c r="H64" s="148">
        <v>53657688</v>
      </c>
    </row>
    <row r="65" spans="1:12" ht="15.75" customHeight="1" x14ac:dyDescent="0.2">
      <c r="A65" s="28" t="s">
        <v>60</v>
      </c>
      <c r="B65" s="26" t="s">
        <v>84</v>
      </c>
      <c r="C65" s="4"/>
      <c r="D65" s="3">
        <v>0</v>
      </c>
      <c r="E65" s="3">
        <v>3</v>
      </c>
      <c r="F65" s="3">
        <v>9</v>
      </c>
      <c r="G65" s="148"/>
      <c r="H65" s="148"/>
      <c r="K65" s="158"/>
    </row>
    <row r="66" spans="1:12" ht="15.75" customHeight="1" x14ac:dyDescent="0.2">
      <c r="A66" s="45" t="s">
        <v>8</v>
      </c>
      <c r="B66" s="24" t="s">
        <v>61</v>
      </c>
      <c r="C66" s="5"/>
      <c r="D66" s="3">
        <v>0</v>
      </c>
      <c r="E66" s="3">
        <v>4</v>
      </c>
      <c r="F66" s="3">
        <v>0</v>
      </c>
      <c r="G66" s="148"/>
      <c r="H66" s="148"/>
    </row>
    <row r="67" spans="1:12" ht="15.75" customHeight="1" x14ac:dyDescent="0.2">
      <c r="A67" s="19" t="s">
        <v>9</v>
      </c>
      <c r="B67" s="24" t="s">
        <v>98</v>
      </c>
      <c r="C67" s="5"/>
      <c r="D67" s="3">
        <v>0</v>
      </c>
      <c r="E67" s="3">
        <v>4</v>
      </c>
      <c r="F67" s="3">
        <v>1</v>
      </c>
      <c r="G67" s="148">
        <f>+G68+G69</f>
        <v>3796770</v>
      </c>
      <c r="H67" s="148">
        <v>3796770</v>
      </c>
    </row>
    <row r="68" spans="1:12" x14ac:dyDescent="0.2">
      <c r="A68" s="19" t="s">
        <v>20</v>
      </c>
      <c r="B68" s="26" t="s">
        <v>62</v>
      </c>
      <c r="C68" s="5"/>
      <c r="D68" s="3">
        <v>0</v>
      </c>
      <c r="E68" s="3">
        <v>4</v>
      </c>
      <c r="F68" s="3">
        <v>2</v>
      </c>
      <c r="G68" s="148">
        <v>1977136</v>
      </c>
      <c r="H68" s="148">
        <v>1977136</v>
      </c>
    </row>
    <row r="69" spans="1:12" ht="15.75" customHeight="1" x14ac:dyDescent="0.2">
      <c r="A69" s="19" t="s">
        <v>21</v>
      </c>
      <c r="B69" s="26" t="s">
        <v>0</v>
      </c>
      <c r="C69" s="5"/>
      <c r="D69" s="3">
        <v>0</v>
      </c>
      <c r="E69" s="3">
        <v>4</v>
      </c>
      <c r="F69" s="3">
        <v>3</v>
      </c>
      <c r="G69" s="148">
        <v>1819634</v>
      </c>
      <c r="H69" s="148">
        <v>1819634</v>
      </c>
    </row>
    <row r="70" spans="1:12" ht="15.75" customHeight="1" x14ac:dyDescent="0.2">
      <c r="A70" s="19" t="s">
        <v>10</v>
      </c>
      <c r="B70" s="24" t="s">
        <v>103</v>
      </c>
      <c r="C70" s="5"/>
      <c r="D70" s="3">
        <v>0</v>
      </c>
      <c r="E70" s="3">
        <v>4</v>
      </c>
      <c r="F70" s="3">
        <v>4</v>
      </c>
      <c r="G70" s="148">
        <f>+G71+G72+G73</f>
        <v>0</v>
      </c>
      <c r="H70" s="148">
        <v>0</v>
      </c>
    </row>
    <row r="71" spans="1:12" ht="12.75" customHeight="1" x14ac:dyDescent="0.2">
      <c r="A71" s="19" t="s">
        <v>30</v>
      </c>
      <c r="B71" s="26" t="s">
        <v>94</v>
      </c>
      <c r="C71" s="5"/>
      <c r="D71" s="3">
        <v>0</v>
      </c>
      <c r="E71" s="3">
        <v>4</v>
      </c>
      <c r="F71" s="3">
        <v>5</v>
      </c>
      <c r="G71" s="148"/>
      <c r="H71" s="148"/>
    </row>
    <row r="72" spans="1:12" ht="15.75" customHeight="1" x14ac:dyDescent="0.2">
      <c r="A72" s="19" t="s">
        <v>31</v>
      </c>
      <c r="B72" s="26" t="s">
        <v>87</v>
      </c>
      <c r="C72" s="4"/>
      <c r="D72" s="3">
        <v>0</v>
      </c>
      <c r="E72" s="3">
        <v>4</v>
      </c>
      <c r="F72" s="3">
        <v>6</v>
      </c>
      <c r="G72" s="148"/>
      <c r="H72" s="148"/>
    </row>
    <row r="73" spans="1:12" ht="15.75" customHeight="1" x14ac:dyDescent="0.2">
      <c r="A73" s="19" t="s">
        <v>32</v>
      </c>
      <c r="B73" s="26" t="s">
        <v>88</v>
      </c>
      <c r="C73" s="4"/>
      <c r="D73" s="3">
        <v>0</v>
      </c>
      <c r="E73" s="3">
        <v>4</v>
      </c>
      <c r="F73" s="3">
        <v>7</v>
      </c>
      <c r="G73" s="148"/>
      <c r="H73" s="148"/>
    </row>
    <row r="74" spans="1:12" ht="15.75" customHeight="1" x14ac:dyDescent="0.2">
      <c r="A74" s="19" t="s">
        <v>11</v>
      </c>
      <c r="B74" s="24" t="s">
        <v>99</v>
      </c>
      <c r="C74" s="5"/>
      <c r="D74" s="3">
        <v>0</v>
      </c>
      <c r="E74" s="3">
        <v>4</v>
      </c>
      <c r="F74" s="3">
        <v>8</v>
      </c>
      <c r="G74" s="148">
        <f>+G75+G76</f>
        <v>749984</v>
      </c>
      <c r="H74" s="148">
        <v>749984</v>
      </c>
    </row>
    <row r="75" spans="1:12" ht="15.75" customHeight="1" x14ac:dyDescent="0.2">
      <c r="A75" s="19" t="s">
        <v>63</v>
      </c>
      <c r="B75" s="26" t="s">
        <v>64</v>
      </c>
      <c r="C75" s="4"/>
      <c r="D75" s="3">
        <v>0</v>
      </c>
      <c r="E75" s="3">
        <v>4</v>
      </c>
      <c r="F75" s="3">
        <v>9</v>
      </c>
      <c r="G75" s="148">
        <f>+H74</f>
        <v>749984</v>
      </c>
      <c r="H75" s="148">
        <v>749984</v>
      </c>
    </row>
    <row r="76" spans="1:12" ht="15.75" customHeight="1" x14ac:dyDescent="0.2">
      <c r="A76" s="19" t="s">
        <v>65</v>
      </c>
      <c r="B76" s="26" t="s">
        <v>66</v>
      </c>
      <c r="C76" s="4"/>
      <c r="D76" s="3">
        <v>0</v>
      </c>
      <c r="E76" s="3">
        <v>5</v>
      </c>
      <c r="F76" s="3">
        <v>0</v>
      </c>
      <c r="G76" s="148">
        <f>+'prilog 2'!G67</f>
        <v>0</v>
      </c>
      <c r="H76" s="148">
        <v>0</v>
      </c>
    </row>
    <row r="77" spans="1:12" ht="15.75" customHeight="1" x14ac:dyDescent="0.2">
      <c r="A77" s="19" t="s">
        <v>12</v>
      </c>
      <c r="B77" s="24" t="s">
        <v>100</v>
      </c>
      <c r="C77" s="4"/>
      <c r="D77" s="3">
        <v>0</v>
      </c>
      <c r="E77" s="3">
        <v>5</v>
      </c>
      <c r="F77" s="3">
        <v>1</v>
      </c>
      <c r="G77" s="148">
        <f>+G78+G79</f>
        <v>45832066.18</v>
      </c>
      <c r="H77" s="148">
        <v>45383868.140000001</v>
      </c>
    </row>
    <row r="78" spans="1:12" ht="15.75" customHeight="1" x14ac:dyDescent="0.2">
      <c r="A78" s="19" t="s">
        <v>50</v>
      </c>
      <c r="B78" s="26" t="s">
        <v>67</v>
      </c>
      <c r="C78" s="5"/>
      <c r="D78" s="3">
        <v>0</v>
      </c>
      <c r="E78" s="3">
        <v>5</v>
      </c>
      <c r="F78" s="3">
        <v>2</v>
      </c>
      <c r="G78" s="148">
        <f>+H77</f>
        <v>45383868.140000001</v>
      </c>
      <c r="H78" s="148">
        <v>45360535</v>
      </c>
      <c r="J78" s="158"/>
    </row>
    <row r="79" spans="1:12" ht="15.75" customHeight="1" x14ac:dyDescent="0.2">
      <c r="A79" s="19" t="s">
        <v>51</v>
      </c>
      <c r="B79" s="26" t="s">
        <v>68</v>
      </c>
      <c r="C79" s="6"/>
      <c r="D79" s="3">
        <v>0</v>
      </c>
      <c r="E79" s="3">
        <v>5</v>
      </c>
      <c r="F79" s="3">
        <v>3</v>
      </c>
      <c r="G79" s="148">
        <f>+'prilog 2'!G68</f>
        <v>448198.04000000004</v>
      </c>
      <c r="H79" s="148">
        <v>23333.140000000014</v>
      </c>
      <c r="L79" s="165"/>
    </row>
    <row r="80" spans="1:12" ht="15.75" customHeight="1" x14ac:dyDescent="0.2">
      <c r="A80" s="33" t="s">
        <v>69</v>
      </c>
      <c r="B80" s="36" t="s">
        <v>101</v>
      </c>
      <c r="C80" s="6"/>
      <c r="D80" s="3">
        <v>0</v>
      </c>
      <c r="E80" s="3">
        <v>5</v>
      </c>
      <c r="F80" s="3">
        <v>4</v>
      </c>
      <c r="G80" s="154">
        <f>+G63+G66+G67+G70+G74-G77</f>
        <v>12372375.82</v>
      </c>
      <c r="H80" s="154">
        <v>12820573.859999999</v>
      </c>
      <c r="I80" s="162"/>
      <c r="J80" s="159"/>
      <c r="K80" s="159"/>
    </row>
    <row r="81" spans="1:24" ht="15.75" customHeight="1" x14ac:dyDescent="0.2">
      <c r="A81" s="28"/>
      <c r="B81" s="4"/>
      <c r="C81" s="4"/>
      <c r="D81" s="3"/>
      <c r="E81" s="3"/>
      <c r="F81" s="3"/>
      <c r="G81" s="148"/>
      <c r="H81" s="148"/>
    </row>
    <row r="82" spans="1:24" ht="15.75" customHeight="1" x14ac:dyDescent="0.2">
      <c r="A82" s="33" t="s">
        <v>58</v>
      </c>
      <c r="B82" s="5" t="s">
        <v>83</v>
      </c>
      <c r="C82" s="5"/>
      <c r="D82" s="3">
        <v>0</v>
      </c>
      <c r="E82" s="3">
        <v>5</v>
      </c>
      <c r="F82" s="3">
        <v>5</v>
      </c>
      <c r="G82" s="154">
        <v>2235737</v>
      </c>
      <c r="H82" s="154">
        <v>2235737</v>
      </c>
      <c r="J82" s="158"/>
    </row>
    <row r="83" spans="1:24" ht="15.75" customHeight="1" x14ac:dyDescent="0.2">
      <c r="A83" s="28"/>
      <c r="B83" s="5"/>
      <c r="C83" s="5"/>
      <c r="D83" s="3"/>
      <c r="E83" s="3"/>
      <c r="F83" s="3"/>
      <c r="G83" s="148"/>
      <c r="H83" s="148"/>
    </row>
    <row r="84" spans="1:24" ht="15.75" customHeight="1" x14ac:dyDescent="0.2">
      <c r="A84" s="33" t="s">
        <v>72</v>
      </c>
      <c r="B84" s="5" t="s">
        <v>102</v>
      </c>
      <c r="C84" s="5"/>
      <c r="D84" s="3">
        <v>0</v>
      </c>
      <c r="E84" s="3">
        <v>5</v>
      </c>
      <c r="F84" s="3">
        <v>6</v>
      </c>
      <c r="G84" s="155">
        <f>+G80/G82</f>
        <v>5.5339137921857535</v>
      </c>
      <c r="H84" s="155">
        <v>5.7343837222356653</v>
      </c>
    </row>
    <row r="85" spans="1:24" ht="15.75" customHeight="1" x14ac:dyDescent="0.2">
      <c r="A85" s="33"/>
      <c r="B85" s="5"/>
      <c r="C85" s="5"/>
      <c r="D85" s="3"/>
      <c r="E85" s="3"/>
      <c r="F85" s="3"/>
      <c r="G85" s="148"/>
      <c r="H85" s="148"/>
    </row>
    <row r="86" spans="1:24" ht="15.75" customHeight="1" x14ac:dyDescent="0.2">
      <c r="A86" s="33" t="s">
        <v>73</v>
      </c>
      <c r="B86" s="5" t="s">
        <v>82</v>
      </c>
      <c r="C86" s="5"/>
      <c r="D86" s="3">
        <v>0</v>
      </c>
      <c r="E86" s="3">
        <v>5</v>
      </c>
      <c r="F86" s="3">
        <v>7</v>
      </c>
      <c r="G86" s="148"/>
      <c r="H86" s="148"/>
    </row>
    <row r="87" spans="1:24" ht="15.75" customHeight="1" x14ac:dyDescent="0.2">
      <c r="A87" s="44" t="s">
        <v>7</v>
      </c>
      <c r="B87" s="24" t="s">
        <v>80</v>
      </c>
      <c r="C87" s="5"/>
      <c r="D87" s="3">
        <v>0</v>
      </c>
      <c r="E87" s="3">
        <v>5</v>
      </c>
      <c r="F87" s="3">
        <v>8</v>
      </c>
      <c r="G87" s="148">
        <v>502991.7</v>
      </c>
      <c r="H87" s="148">
        <v>502991.7</v>
      </c>
    </row>
    <row r="88" spans="1:24" ht="15.75" customHeight="1" x14ac:dyDescent="0.2">
      <c r="A88" s="44" t="s">
        <v>8</v>
      </c>
      <c r="B88" s="24" t="s">
        <v>81</v>
      </c>
      <c r="C88" s="5"/>
      <c r="D88" s="3">
        <v>0</v>
      </c>
      <c r="E88" s="3">
        <v>5</v>
      </c>
      <c r="F88" s="3">
        <v>9</v>
      </c>
      <c r="G88" s="148">
        <v>502991.7</v>
      </c>
      <c r="H88" s="148">
        <v>502991.7</v>
      </c>
    </row>
    <row r="90" spans="1:24" customFormat="1" ht="38.25" customHeight="1" x14ac:dyDescent="0.2">
      <c r="A90" s="157"/>
      <c r="B90" s="12" t="s">
        <v>285</v>
      </c>
      <c r="C90" s="12"/>
      <c r="D90" s="37"/>
      <c r="E90" s="38"/>
      <c r="F90" s="38"/>
      <c r="G90" s="37" t="s">
        <v>74</v>
      </c>
      <c r="H90" s="42" t="s">
        <v>75</v>
      </c>
      <c r="I90" s="12"/>
      <c r="J90" s="12"/>
      <c r="K90" s="40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</row>
    <row r="91" spans="1:24" customFormat="1" ht="12.75" customHeight="1" x14ac:dyDescent="0.2">
      <c r="A91" s="157"/>
      <c r="B91" s="12" t="s">
        <v>292</v>
      </c>
      <c r="C91" s="12"/>
      <c r="D91" s="12"/>
      <c r="E91" s="12"/>
      <c r="F91" s="12"/>
      <c r="G91" s="39"/>
      <c r="H91" s="41"/>
      <c r="I91" s="12"/>
      <c r="J91" s="12"/>
      <c r="K91" s="40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</row>
    <row r="100" spans="7:7" x14ac:dyDescent="0.2">
      <c r="G100" s="158"/>
    </row>
  </sheetData>
  <mergeCells count="10">
    <mergeCell ref="D61:F61"/>
    <mergeCell ref="D62:F62"/>
    <mergeCell ref="A15:H15"/>
    <mergeCell ref="A16:H16"/>
    <mergeCell ref="A17:H17"/>
    <mergeCell ref="D21:F21"/>
    <mergeCell ref="D20:F20"/>
    <mergeCell ref="D22:F22"/>
    <mergeCell ref="D45:F45"/>
    <mergeCell ref="D46:F46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71" orientation="portrait" r:id="rId1"/>
  <headerFooter differentFirst="1" alignWithMargins="0">
    <oddFooter>&amp;LKontrolni broj:</oddFooter>
    <firstHeader>&amp;LPrilog 1.</firstHeader>
    <firstFooter>&amp;LBar kod
Kontrolni broj: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topLeftCell="A7" workbookViewId="0">
      <selection activeCell="I80" sqref="I80"/>
    </sheetView>
  </sheetViews>
  <sheetFormatPr defaultColWidth="8.85546875" defaultRowHeight="12.75" x14ac:dyDescent="0.2"/>
  <cols>
    <col min="1" max="1" width="8" style="84" customWidth="1"/>
    <col min="2" max="2" width="85.7109375" style="84" customWidth="1"/>
    <col min="3" max="3" width="9.7109375" style="1" customWidth="1"/>
    <col min="4" max="6" width="3" style="1" customWidth="1"/>
    <col min="7" max="8" width="15.5703125" style="1" customWidth="1"/>
    <col min="9" max="16384" width="8.85546875" style="1"/>
  </cols>
  <sheetData>
    <row r="1" spans="1:8" x14ac:dyDescent="0.2">
      <c r="A1" s="46" t="str">
        <f>+'prilog 1'!A1</f>
        <v xml:space="preserve">ZIF FORTUNA FOND dd </v>
      </c>
      <c r="B1" s="47"/>
      <c r="C1" s="64"/>
      <c r="D1" s="64"/>
      <c r="E1" s="76"/>
      <c r="F1" s="76"/>
      <c r="G1" s="58"/>
      <c r="H1" s="57" t="str">
        <f>+'prilog 1'!H1</f>
        <v>4263012890007</v>
      </c>
    </row>
    <row r="2" spans="1:8" x14ac:dyDescent="0.2">
      <c r="A2" s="63" t="s">
        <v>116</v>
      </c>
      <c r="B2" s="63"/>
      <c r="C2" s="63"/>
      <c r="D2" s="63"/>
      <c r="E2" s="49"/>
      <c r="F2" s="49"/>
      <c r="G2" s="49"/>
      <c r="H2" s="50" t="s">
        <v>105</v>
      </c>
    </row>
    <row r="3" spans="1:8" x14ac:dyDescent="0.2">
      <c r="A3" s="51" t="str">
        <f>+'prilog 1'!A3</f>
        <v>Sarajevo - Stari Grad, Dženetića čikma 8</v>
      </c>
      <c r="B3" s="52"/>
      <c r="C3" s="72"/>
      <c r="D3" s="72"/>
      <c r="E3" s="77"/>
      <c r="F3" s="77"/>
      <c r="G3" s="69"/>
      <c r="H3" s="146" t="str">
        <f>+'prilog 1'!H3</f>
        <v>64.30</v>
      </c>
    </row>
    <row r="4" spans="1:8" x14ac:dyDescent="0.2">
      <c r="A4" s="63" t="s">
        <v>197</v>
      </c>
      <c r="B4" s="63"/>
      <c r="C4" s="63"/>
      <c r="D4" s="63"/>
      <c r="E4" s="49"/>
      <c r="F4" s="49"/>
      <c r="G4" s="49"/>
      <c r="H4" s="50" t="s">
        <v>106</v>
      </c>
    </row>
    <row r="5" spans="1:8" x14ac:dyDescent="0.2">
      <c r="A5" s="55" t="str">
        <f>+'prilog 1'!A5</f>
        <v>DUF LILIUM ASSET MANAGMENT doo Sarajevo</v>
      </c>
      <c r="B5" s="56"/>
      <c r="C5" s="78"/>
      <c r="D5" s="78"/>
      <c r="E5" s="79"/>
      <c r="F5" s="79"/>
      <c r="G5" s="67"/>
      <c r="H5" s="62"/>
    </row>
    <row r="6" spans="1:8" x14ac:dyDescent="0.2">
      <c r="A6" s="63" t="s">
        <v>107</v>
      </c>
      <c r="B6" s="63"/>
      <c r="C6" s="63"/>
      <c r="D6" s="63"/>
      <c r="E6" s="49"/>
      <c r="F6" s="49"/>
      <c r="G6" s="49"/>
      <c r="H6" s="50" t="s">
        <v>108</v>
      </c>
    </row>
    <row r="7" spans="1:8" x14ac:dyDescent="0.2">
      <c r="A7" s="51" t="str">
        <f>+'prilog 1'!A7</f>
        <v>65-01-0233-08  - 4201337670008</v>
      </c>
      <c r="B7" s="51"/>
      <c r="C7" s="68"/>
      <c r="D7" s="68"/>
      <c r="E7" s="80"/>
      <c r="F7" s="77"/>
      <c r="G7" s="69"/>
      <c r="H7" s="62">
        <f>+'prilog 1'!H7</f>
        <v>109</v>
      </c>
    </row>
    <row r="8" spans="1:8" x14ac:dyDescent="0.2">
      <c r="A8" s="63" t="s">
        <v>109</v>
      </c>
      <c r="B8" s="63"/>
      <c r="C8" s="63"/>
      <c r="D8" s="63"/>
      <c r="E8" s="49"/>
      <c r="F8" s="49"/>
      <c r="G8" s="49"/>
      <c r="H8" s="50" t="s">
        <v>110</v>
      </c>
    </row>
    <row r="9" spans="1:8" x14ac:dyDescent="0.2">
      <c r="A9" s="59" t="str">
        <f>+'prilog 1'!A9</f>
        <v>ZJP-031-03</v>
      </c>
      <c r="B9" s="59"/>
      <c r="C9" s="60"/>
      <c r="D9" s="60"/>
      <c r="E9" s="81"/>
      <c r="F9" s="81"/>
      <c r="G9" s="70"/>
      <c r="H9" s="147" t="str">
        <f>+'prilog 1'!H9</f>
        <v>Raiffesen bank dd Sarajevo</v>
      </c>
    </row>
    <row r="10" spans="1:8" x14ac:dyDescent="0.2">
      <c r="A10" s="63" t="s">
        <v>111</v>
      </c>
      <c r="B10" s="63"/>
      <c r="C10" s="63"/>
      <c r="D10" s="63"/>
      <c r="E10" s="50"/>
      <c r="F10" s="50"/>
      <c r="G10" s="50"/>
      <c r="H10" s="50" t="s">
        <v>112</v>
      </c>
    </row>
    <row r="11" spans="1:8" x14ac:dyDescent="0.2">
      <c r="A11" s="61" t="str">
        <f>+'prilog 1'!A11</f>
        <v>-</v>
      </c>
      <c r="B11" s="61"/>
      <c r="C11" s="82"/>
      <c r="D11" s="82"/>
      <c r="E11" s="77"/>
      <c r="F11" s="77"/>
      <c r="G11" s="69"/>
      <c r="H11" s="146" t="str">
        <f>+'prilog 1'!H11</f>
        <v>1610000158430010</v>
      </c>
    </row>
    <row r="12" spans="1:8" x14ac:dyDescent="0.2">
      <c r="A12" s="63" t="s">
        <v>113</v>
      </c>
      <c r="B12" s="63"/>
      <c r="C12" s="63"/>
      <c r="D12" s="63"/>
      <c r="E12" s="50"/>
      <c r="F12" s="50"/>
      <c r="G12" s="50"/>
      <c r="H12" s="50" t="s">
        <v>114</v>
      </c>
    </row>
    <row r="15" spans="1:8" x14ac:dyDescent="0.2">
      <c r="A15" s="171" t="s">
        <v>117</v>
      </c>
      <c r="B15" s="171"/>
      <c r="C15" s="171"/>
      <c r="D15" s="171"/>
      <c r="E15" s="171"/>
      <c r="F15" s="171"/>
      <c r="G15" s="171"/>
      <c r="H15" s="171"/>
    </row>
    <row r="16" spans="1:8" x14ac:dyDescent="0.2">
      <c r="A16" s="184" t="s">
        <v>118</v>
      </c>
      <c r="B16" s="185"/>
      <c r="C16" s="12"/>
      <c r="D16" s="74"/>
      <c r="E16" s="74"/>
      <c r="F16" s="74"/>
      <c r="G16" s="12"/>
      <c r="H16" s="83"/>
    </row>
    <row r="17" spans="1:8" x14ac:dyDescent="0.2">
      <c r="A17" s="173" t="s">
        <v>290</v>
      </c>
      <c r="B17" s="173"/>
      <c r="C17" s="173"/>
      <c r="D17" s="173"/>
      <c r="E17" s="173"/>
      <c r="F17" s="173"/>
      <c r="G17" s="173"/>
      <c r="H17" s="173"/>
    </row>
    <row r="18" spans="1:8" x14ac:dyDescent="0.2">
      <c r="B18" s="85"/>
      <c r="C18" s="73"/>
      <c r="D18" s="73"/>
      <c r="E18" s="73"/>
      <c r="F18" s="73"/>
      <c r="G18" s="73"/>
      <c r="H18" s="86" t="s">
        <v>76</v>
      </c>
    </row>
    <row r="19" spans="1:8" ht="38.25" x14ac:dyDescent="0.2">
      <c r="A19" s="87" t="s">
        <v>1</v>
      </c>
      <c r="B19" s="88" t="s">
        <v>2</v>
      </c>
      <c r="C19" s="16" t="s">
        <v>89</v>
      </c>
      <c r="D19" s="186" t="s">
        <v>3</v>
      </c>
      <c r="E19" s="187"/>
      <c r="F19" s="188"/>
      <c r="G19" s="115" t="s">
        <v>289</v>
      </c>
      <c r="H19" s="18" t="s">
        <v>288</v>
      </c>
    </row>
    <row r="20" spans="1:8" x14ac:dyDescent="0.2">
      <c r="A20" s="89">
        <v>1</v>
      </c>
      <c r="B20" s="90">
        <v>2</v>
      </c>
      <c r="C20" s="21">
        <v>3</v>
      </c>
      <c r="D20" s="189">
        <v>4</v>
      </c>
      <c r="E20" s="187"/>
      <c r="F20" s="188"/>
      <c r="G20" s="75">
        <v>5</v>
      </c>
      <c r="H20" s="23">
        <v>6</v>
      </c>
    </row>
    <row r="21" spans="1:8" x14ac:dyDescent="0.2">
      <c r="A21" s="89"/>
      <c r="B21" s="91" t="s">
        <v>119</v>
      </c>
      <c r="C21" s="21"/>
      <c r="D21" s="189"/>
      <c r="E21" s="187"/>
      <c r="F21" s="188"/>
      <c r="G21" s="75"/>
      <c r="H21" s="23"/>
    </row>
    <row r="22" spans="1:8" x14ac:dyDescent="0.2">
      <c r="A22" s="33" t="s">
        <v>71</v>
      </c>
      <c r="B22" s="92" t="s">
        <v>120</v>
      </c>
      <c r="C22" s="5"/>
      <c r="D22" s="3">
        <v>2</v>
      </c>
      <c r="E22" s="3">
        <v>0</v>
      </c>
      <c r="F22" s="3">
        <v>1</v>
      </c>
      <c r="G22" s="148">
        <f>+G23+G27+G28+G33+G37+G38</f>
        <v>165445.38000000003</v>
      </c>
      <c r="H22" s="148">
        <v>368640.24000000011</v>
      </c>
    </row>
    <row r="23" spans="1:8" x14ac:dyDescent="0.2">
      <c r="A23" s="28" t="s">
        <v>7</v>
      </c>
      <c r="B23" s="93" t="s">
        <v>121</v>
      </c>
      <c r="C23" s="5"/>
      <c r="D23" s="3">
        <v>2</v>
      </c>
      <c r="E23" s="3">
        <v>0</v>
      </c>
      <c r="F23" s="3">
        <v>2</v>
      </c>
      <c r="G23" s="148">
        <f>+G24+G25+G26</f>
        <v>561.26</v>
      </c>
      <c r="H23" s="151">
        <v>811.04</v>
      </c>
    </row>
    <row r="24" spans="1:8" ht="15.75" customHeight="1" x14ac:dyDescent="0.2">
      <c r="A24" s="28" t="s">
        <v>59</v>
      </c>
      <c r="B24" s="93" t="s">
        <v>122</v>
      </c>
      <c r="C24" s="5"/>
      <c r="D24" s="3">
        <v>2</v>
      </c>
      <c r="E24" s="3">
        <v>0</v>
      </c>
      <c r="F24" s="3">
        <v>3</v>
      </c>
      <c r="G24" s="148"/>
      <c r="H24" s="151">
        <v>811.04</v>
      </c>
    </row>
    <row r="25" spans="1:8" ht="15.75" customHeight="1" x14ac:dyDescent="0.2">
      <c r="A25" s="28" t="s">
        <v>60</v>
      </c>
      <c r="B25" s="93" t="s">
        <v>123</v>
      </c>
      <c r="C25" s="5"/>
      <c r="D25" s="3">
        <v>2</v>
      </c>
      <c r="E25" s="3">
        <v>0</v>
      </c>
      <c r="F25" s="3">
        <v>4</v>
      </c>
      <c r="G25" s="148"/>
      <c r="H25" s="151"/>
    </row>
    <row r="26" spans="1:8" x14ac:dyDescent="0.2">
      <c r="A26" s="28" t="s">
        <v>124</v>
      </c>
      <c r="B26" s="93" t="s">
        <v>125</v>
      </c>
      <c r="C26" s="5"/>
      <c r="D26" s="3">
        <v>2</v>
      </c>
      <c r="E26" s="3">
        <v>0</v>
      </c>
      <c r="F26" s="3">
        <v>5</v>
      </c>
      <c r="G26" s="148">
        <v>561.26</v>
      </c>
      <c r="H26" s="151"/>
    </row>
    <row r="27" spans="1:8" x14ac:dyDescent="0.2">
      <c r="A27" s="28" t="s">
        <v>8</v>
      </c>
      <c r="B27" s="93" t="s">
        <v>126</v>
      </c>
      <c r="C27" s="5"/>
      <c r="D27" s="3">
        <v>2</v>
      </c>
      <c r="E27" s="3">
        <v>0</v>
      </c>
      <c r="F27" s="3">
        <v>6</v>
      </c>
      <c r="G27" s="148">
        <v>164755.14000000001</v>
      </c>
      <c r="H27" s="151">
        <v>10572.24</v>
      </c>
    </row>
    <row r="28" spans="1:8" x14ac:dyDescent="0.2">
      <c r="A28" s="28" t="s">
        <v>9</v>
      </c>
      <c r="B28" s="93" t="s">
        <v>127</v>
      </c>
      <c r="C28" s="5"/>
      <c r="D28" s="3">
        <v>2</v>
      </c>
      <c r="E28" s="3">
        <v>0</v>
      </c>
      <c r="F28" s="3">
        <v>7</v>
      </c>
      <c r="G28" s="148">
        <f>+G29+G30+G31+G32</f>
        <v>0</v>
      </c>
      <c r="H28" s="151">
        <v>0</v>
      </c>
    </row>
    <row r="29" spans="1:8" x14ac:dyDescent="0.2">
      <c r="A29" s="28" t="s">
        <v>20</v>
      </c>
      <c r="B29" s="93" t="s">
        <v>128</v>
      </c>
      <c r="C29" s="5"/>
      <c r="D29" s="3">
        <v>2</v>
      </c>
      <c r="E29" s="3">
        <v>0</v>
      </c>
      <c r="F29" s="3">
        <v>8</v>
      </c>
      <c r="G29" s="148"/>
      <c r="H29" s="151"/>
    </row>
    <row r="30" spans="1:8" x14ac:dyDescent="0.2">
      <c r="A30" s="28" t="s">
        <v>21</v>
      </c>
      <c r="B30" s="93" t="s">
        <v>129</v>
      </c>
      <c r="C30" s="5"/>
      <c r="D30" s="3">
        <v>2</v>
      </c>
      <c r="E30" s="3">
        <v>0</v>
      </c>
      <c r="F30" s="3">
        <v>9</v>
      </c>
      <c r="G30" s="148"/>
      <c r="H30" s="151"/>
    </row>
    <row r="31" spans="1:8" x14ac:dyDescent="0.2">
      <c r="A31" s="28" t="s">
        <v>130</v>
      </c>
      <c r="B31" s="93" t="s">
        <v>131</v>
      </c>
      <c r="C31" s="5"/>
      <c r="D31" s="3">
        <v>2</v>
      </c>
      <c r="E31" s="3">
        <v>1</v>
      </c>
      <c r="F31" s="3">
        <v>0</v>
      </c>
      <c r="G31" s="148">
        <v>0</v>
      </c>
      <c r="H31" s="151">
        <v>0</v>
      </c>
    </row>
    <row r="32" spans="1:8" x14ac:dyDescent="0.2">
      <c r="A32" s="28" t="s">
        <v>132</v>
      </c>
      <c r="B32" s="93" t="s">
        <v>133</v>
      </c>
      <c r="C32" s="5"/>
      <c r="D32" s="3">
        <v>2</v>
      </c>
      <c r="E32" s="3">
        <v>1</v>
      </c>
      <c r="F32" s="3">
        <v>1</v>
      </c>
      <c r="G32" s="148"/>
      <c r="H32" s="151"/>
    </row>
    <row r="33" spans="1:10" x14ac:dyDescent="0.2">
      <c r="A33" s="28" t="s">
        <v>10</v>
      </c>
      <c r="B33" s="93" t="s">
        <v>134</v>
      </c>
      <c r="C33" s="5"/>
      <c r="D33" s="3">
        <v>2</v>
      </c>
      <c r="E33" s="3">
        <v>1</v>
      </c>
      <c r="F33" s="3">
        <v>2</v>
      </c>
      <c r="G33" s="148">
        <f>+G34+G35+G36</f>
        <v>128.98000000000002</v>
      </c>
      <c r="H33" s="148">
        <v>355898.59000000008</v>
      </c>
    </row>
    <row r="34" spans="1:10" x14ac:dyDescent="0.2">
      <c r="A34" s="28" t="s">
        <v>30</v>
      </c>
      <c r="B34" s="93" t="s">
        <v>135</v>
      </c>
      <c r="C34" s="5"/>
      <c r="D34" s="3">
        <v>2</v>
      </c>
      <c r="E34" s="3">
        <v>1</v>
      </c>
      <c r="F34" s="3">
        <v>3</v>
      </c>
      <c r="G34" s="148">
        <f>162.68-33.7</f>
        <v>128.98000000000002</v>
      </c>
      <c r="H34" s="151">
        <v>355898.59000000008</v>
      </c>
    </row>
    <row r="35" spans="1:10" x14ac:dyDescent="0.2">
      <c r="A35" s="28" t="s">
        <v>31</v>
      </c>
      <c r="B35" s="93" t="s">
        <v>136</v>
      </c>
      <c r="C35" s="5"/>
      <c r="D35" s="3">
        <v>2</v>
      </c>
      <c r="E35" s="3">
        <v>1</v>
      </c>
      <c r="F35" s="3">
        <v>4</v>
      </c>
      <c r="G35" s="148"/>
      <c r="H35" s="151"/>
    </row>
    <row r="36" spans="1:10" x14ac:dyDescent="0.2">
      <c r="A36" s="28" t="s">
        <v>32</v>
      </c>
      <c r="B36" s="93" t="s">
        <v>137</v>
      </c>
      <c r="C36" s="5"/>
      <c r="D36" s="3">
        <v>2</v>
      </c>
      <c r="E36" s="3">
        <v>1</v>
      </c>
      <c r="F36" s="3">
        <v>5</v>
      </c>
      <c r="G36" s="148"/>
      <c r="H36" s="151"/>
    </row>
    <row r="37" spans="1:10" x14ac:dyDescent="0.2">
      <c r="A37" s="28" t="s">
        <v>11</v>
      </c>
      <c r="B37" s="93" t="s">
        <v>138</v>
      </c>
      <c r="C37" s="5"/>
      <c r="D37" s="3">
        <v>2</v>
      </c>
      <c r="E37" s="3">
        <v>1</v>
      </c>
      <c r="F37" s="3">
        <v>6</v>
      </c>
      <c r="G37" s="148"/>
      <c r="H37" s="151"/>
    </row>
    <row r="38" spans="1:10" x14ac:dyDescent="0.2">
      <c r="A38" s="28" t="s">
        <v>12</v>
      </c>
      <c r="B38" s="93" t="s">
        <v>139</v>
      </c>
      <c r="C38" s="5"/>
      <c r="D38" s="3">
        <v>2</v>
      </c>
      <c r="E38" s="3">
        <v>1</v>
      </c>
      <c r="F38" s="3">
        <v>7</v>
      </c>
      <c r="G38" s="148">
        <v>0</v>
      </c>
      <c r="H38" s="151">
        <v>1358.37</v>
      </c>
    </row>
    <row r="39" spans="1:10" x14ac:dyDescent="0.2">
      <c r="A39" s="28"/>
      <c r="B39" s="94"/>
      <c r="C39" s="5"/>
      <c r="D39" s="168"/>
      <c r="E39" s="169"/>
      <c r="F39" s="170"/>
      <c r="G39" s="148"/>
      <c r="H39" s="151"/>
    </row>
    <row r="40" spans="1:10" x14ac:dyDescent="0.2">
      <c r="A40" s="33" t="s">
        <v>70</v>
      </c>
      <c r="B40" s="95" t="s">
        <v>140</v>
      </c>
      <c r="C40" s="4"/>
      <c r="D40" s="3">
        <v>2</v>
      </c>
      <c r="E40" s="3">
        <v>1</v>
      </c>
      <c r="F40" s="3">
        <v>8</v>
      </c>
      <c r="G40" s="148">
        <f>+SUM(G41:G47)+G52+G56+G57+G58</f>
        <v>613643.42000000004</v>
      </c>
      <c r="H40" s="151">
        <v>413644.07</v>
      </c>
    </row>
    <row r="41" spans="1:10" x14ac:dyDescent="0.2">
      <c r="A41" s="44" t="s">
        <v>7</v>
      </c>
      <c r="B41" s="96" t="s">
        <v>141</v>
      </c>
      <c r="C41" s="97"/>
      <c r="D41" s="3">
        <v>2</v>
      </c>
      <c r="E41" s="3">
        <v>1</v>
      </c>
      <c r="F41" s="3">
        <v>9</v>
      </c>
      <c r="G41" s="148">
        <f>131212.31+16237.1</f>
        <v>147449.41</v>
      </c>
      <c r="H41" s="151">
        <v>160488.43</v>
      </c>
      <c r="J41" s="165"/>
    </row>
    <row r="42" spans="1:10" x14ac:dyDescent="0.2">
      <c r="A42" s="44" t="s">
        <v>8</v>
      </c>
      <c r="B42" s="96" t="s">
        <v>142</v>
      </c>
      <c r="C42" s="4"/>
      <c r="D42" s="3">
        <v>2</v>
      </c>
      <c r="E42" s="3">
        <v>2</v>
      </c>
      <c r="F42" s="3">
        <v>0</v>
      </c>
      <c r="G42" s="148">
        <v>2.68</v>
      </c>
      <c r="H42" s="151">
        <v>447.27</v>
      </c>
      <c r="J42" s="165"/>
    </row>
    <row r="43" spans="1:10" x14ac:dyDescent="0.2">
      <c r="A43" s="44" t="s">
        <v>9</v>
      </c>
      <c r="B43" s="96" t="s">
        <v>143</v>
      </c>
      <c r="C43" s="4"/>
      <c r="D43" s="3">
        <v>2</v>
      </c>
      <c r="E43" s="3">
        <v>2</v>
      </c>
      <c r="F43" s="3">
        <v>1</v>
      </c>
      <c r="G43" s="148"/>
      <c r="H43" s="151"/>
    </row>
    <row r="44" spans="1:10" x14ac:dyDescent="0.2">
      <c r="A44" s="44" t="s">
        <v>10</v>
      </c>
      <c r="B44" s="96" t="s">
        <v>144</v>
      </c>
      <c r="C44" s="5"/>
      <c r="D44" s="3">
        <v>2</v>
      </c>
      <c r="E44" s="3">
        <v>2</v>
      </c>
      <c r="F44" s="3">
        <v>2</v>
      </c>
      <c r="G44" s="148">
        <v>16802.189999999999</v>
      </c>
      <c r="H44" s="151">
        <v>16802.080000000002</v>
      </c>
    </row>
    <row r="45" spans="1:10" x14ac:dyDescent="0.2">
      <c r="A45" s="44" t="s">
        <v>11</v>
      </c>
      <c r="B45" s="94" t="s">
        <v>145</v>
      </c>
      <c r="C45" s="4"/>
      <c r="D45" s="3">
        <v>2</v>
      </c>
      <c r="E45" s="3">
        <v>2</v>
      </c>
      <c r="F45" s="3">
        <v>3</v>
      </c>
      <c r="G45" s="148">
        <f>80563.99-3383.46</f>
        <v>77180.53</v>
      </c>
      <c r="H45" s="151">
        <v>73406.759999999995</v>
      </c>
    </row>
    <row r="46" spans="1:10" x14ac:dyDescent="0.2">
      <c r="A46" s="44" t="s">
        <v>12</v>
      </c>
      <c r="B46" s="94" t="s">
        <v>146</v>
      </c>
      <c r="C46" s="4"/>
      <c r="D46" s="3">
        <v>2</v>
      </c>
      <c r="E46" s="3">
        <v>2</v>
      </c>
      <c r="F46" s="3">
        <v>4</v>
      </c>
      <c r="G46" s="148">
        <f>19356.28+1138.73</f>
        <v>20495.009999999998</v>
      </c>
      <c r="H46" s="151">
        <v>20260.240000000002</v>
      </c>
    </row>
    <row r="47" spans="1:10" x14ac:dyDescent="0.2">
      <c r="A47" s="28" t="s">
        <v>13</v>
      </c>
      <c r="B47" s="93" t="s">
        <v>147</v>
      </c>
      <c r="C47" s="4"/>
      <c r="D47" s="3">
        <v>2</v>
      </c>
      <c r="E47" s="3">
        <v>2</v>
      </c>
      <c r="F47" s="3">
        <v>5</v>
      </c>
      <c r="G47" s="148">
        <f>+G48+G49+G50+G51</f>
        <v>0</v>
      </c>
      <c r="H47" s="151">
        <v>69630.97</v>
      </c>
    </row>
    <row r="48" spans="1:10" x14ac:dyDescent="0.2">
      <c r="A48" s="28" t="s">
        <v>148</v>
      </c>
      <c r="B48" s="93" t="s">
        <v>149</v>
      </c>
      <c r="C48" s="4"/>
      <c r="D48" s="3">
        <v>2</v>
      </c>
      <c r="E48" s="3">
        <v>2</v>
      </c>
      <c r="F48" s="3">
        <v>6</v>
      </c>
      <c r="G48" s="148"/>
      <c r="H48" s="152"/>
    </row>
    <row r="49" spans="1:10" x14ac:dyDescent="0.2">
      <c r="A49" s="28" t="s">
        <v>150</v>
      </c>
      <c r="B49" s="93" t="s">
        <v>151</v>
      </c>
      <c r="C49" s="4"/>
      <c r="D49" s="3">
        <v>2</v>
      </c>
      <c r="E49" s="3">
        <v>2</v>
      </c>
      <c r="F49" s="3">
        <v>7</v>
      </c>
      <c r="G49" s="148"/>
      <c r="H49" s="152"/>
    </row>
    <row r="50" spans="1:10" x14ac:dyDescent="0.2">
      <c r="A50" s="28" t="s">
        <v>152</v>
      </c>
      <c r="B50" s="93" t="s">
        <v>153</v>
      </c>
      <c r="C50" s="4"/>
      <c r="D50" s="3">
        <v>2</v>
      </c>
      <c r="E50" s="3">
        <v>2</v>
      </c>
      <c r="F50" s="3">
        <v>8</v>
      </c>
      <c r="G50" s="148"/>
      <c r="H50" s="164">
        <v>69630.97</v>
      </c>
    </row>
    <row r="51" spans="1:10" x14ac:dyDescent="0.2">
      <c r="A51" s="28" t="s">
        <v>154</v>
      </c>
      <c r="B51" s="93" t="s">
        <v>155</v>
      </c>
      <c r="C51" s="4"/>
      <c r="D51" s="3">
        <v>2</v>
      </c>
      <c r="E51" s="3">
        <v>2</v>
      </c>
      <c r="F51" s="3">
        <v>9</v>
      </c>
      <c r="G51" s="148"/>
      <c r="H51" s="152"/>
    </row>
    <row r="52" spans="1:10" x14ac:dyDescent="0.2">
      <c r="A52" s="28" t="s">
        <v>15</v>
      </c>
      <c r="B52" s="93" t="s">
        <v>156</v>
      </c>
      <c r="C52" s="4"/>
      <c r="D52" s="3">
        <v>2</v>
      </c>
      <c r="E52" s="3">
        <v>3</v>
      </c>
      <c r="F52" s="3">
        <v>0</v>
      </c>
      <c r="G52" s="148">
        <f>+G53+G54+G55</f>
        <v>332356.93000000005</v>
      </c>
      <c r="H52" s="151">
        <v>0</v>
      </c>
    </row>
    <row r="53" spans="1:10" x14ac:dyDescent="0.2">
      <c r="A53" s="28" t="s">
        <v>37</v>
      </c>
      <c r="B53" s="93" t="s">
        <v>157</v>
      </c>
      <c r="C53" s="4"/>
      <c r="D53" s="3">
        <v>2</v>
      </c>
      <c r="E53" s="3">
        <v>3</v>
      </c>
      <c r="F53" s="3">
        <v>1</v>
      </c>
      <c r="G53" s="148">
        <f>962273.68-629916.75</f>
        <v>332356.93000000005</v>
      </c>
      <c r="H53" s="151">
        <v>0</v>
      </c>
    </row>
    <row r="54" spans="1:10" x14ac:dyDescent="0.2">
      <c r="A54" s="28" t="s">
        <v>38</v>
      </c>
      <c r="B54" s="93" t="s">
        <v>158</v>
      </c>
      <c r="C54" s="4"/>
      <c r="D54" s="3">
        <v>2</v>
      </c>
      <c r="E54" s="3">
        <v>3</v>
      </c>
      <c r="F54" s="3">
        <v>2</v>
      </c>
      <c r="G54" s="148"/>
      <c r="H54" s="152"/>
    </row>
    <row r="55" spans="1:10" x14ac:dyDescent="0.2">
      <c r="A55" s="28" t="s">
        <v>39</v>
      </c>
      <c r="B55" s="93" t="s">
        <v>159</v>
      </c>
      <c r="C55" s="4"/>
      <c r="D55" s="3">
        <v>2</v>
      </c>
      <c r="E55" s="3">
        <v>3</v>
      </c>
      <c r="F55" s="3">
        <v>3</v>
      </c>
      <c r="G55" s="148"/>
      <c r="H55" s="152"/>
    </row>
    <row r="56" spans="1:10" x14ac:dyDescent="0.2">
      <c r="A56" s="28" t="s">
        <v>160</v>
      </c>
      <c r="B56" s="93" t="s">
        <v>161</v>
      </c>
      <c r="C56" s="4"/>
      <c r="D56" s="3">
        <v>2</v>
      </c>
      <c r="E56" s="3">
        <v>3</v>
      </c>
      <c r="F56" s="3">
        <v>4</v>
      </c>
      <c r="G56" s="148"/>
      <c r="H56" s="152"/>
    </row>
    <row r="57" spans="1:10" x14ac:dyDescent="0.2">
      <c r="A57" s="28" t="s">
        <v>162</v>
      </c>
      <c r="B57" s="93" t="s">
        <v>163</v>
      </c>
      <c r="C57" s="4"/>
      <c r="D57" s="3">
        <v>2</v>
      </c>
      <c r="E57" s="3">
        <v>3</v>
      </c>
      <c r="F57" s="3">
        <v>5</v>
      </c>
      <c r="G57" s="148"/>
      <c r="H57" s="152"/>
    </row>
    <row r="58" spans="1:10" x14ac:dyDescent="0.2">
      <c r="A58" s="28" t="s">
        <v>164</v>
      </c>
      <c r="B58" s="93" t="s">
        <v>165</v>
      </c>
      <c r="C58" s="4"/>
      <c r="D58" s="3">
        <v>2</v>
      </c>
      <c r="E58" s="3">
        <v>3</v>
      </c>
      <c r="F58" s="3">
        <v>6</v>
      </c>
      <c r="G58" s="148">
        <f>3383.46+1186.57+14786.64</f>
        <v>19356.669999999998</v>
      </c>
      <c r="H58" s="148">
        <v>72608.320000000007</v>
      </c>
      <c r="J58" s="158"/>
    </row>
    <row r="59" spans="1:10" x14ac:dyDescent="0.2">
      <c r="A59" s="44"/>
      <c r="B59" s="94"/>
      <c r="C59" s="4"/>
      <c r="D59" s="168"/>
      <c r="E59" s="169"/>
      <c r="F59" s="170"/>
      <c r="G59" s="148"/>
      <c r="H59" s="152"/>
    </row>
    <row r="60" spans="1:10" x14ac:dyDescent="0.2">
      <c r="A60" s="98" t="s">
        <v>166</v>
      </c>
      <c r="B60" s="91" t="s">
        <v>167</v>
      </c>
      <c r="C60" s="4"/>
      <c r="D60" s="3">
        <v>2</v>
      </c>
      <c r="E60" s="3">
        <v>3</v>
      </c>
      <c r="F60" s="3">
        <v>7</v>
      </c>
      <c r="G60" s="148">
        <f>IF(G22-G40&gt;0,G22-G40,0)</f>
        <v>0</v>
      </c>
      <c r="H60" s="148">
        <v>0</v>
      </c>
    </row>
    <row r="61" spans="1:10" x14ac:dyDescent="0.2">
      <c r="A61" s="98" t="s">
        <v>58</v>
      </c>
      <c r="B61" s="91" t="s">
        <v>168</v>
      </c>
      <c r="C61" s="4"/>
      <c r="D61" s="3">
        <v>2</v>
      </c>
      <c r="E61" s="3">
        <v>3</v>
      </c>
      <c r="F61" s="3">
        <v>8</v>
      </c>
      <c r="G61" s="148">
        <f>IF(G22-G40&lt;0,(G22-G40)*-1,0)</f>
        <v>448198.04000000004</v>
      </c>
      <c r="H61" s="148">
        <v>45003.8299999999</v>
      </c>
    </row>
    <row r="62" spans="1:10" x14ac:dyDescent="0.2">
      <c r="A62" s="98"/>
      <c r="B62" s="91"/>
      <c r="C62" s="4"/>
      <c r="D62" s="168"/>
      <c r="E62" s="169"/>
      <c r="F62" s="170"/>
      <c r="G62" s="148"/>
      <c r="H62" s="152"/>
    </row>
    <row r="63" spans="1:10" x14ac:dyDescent="0.2">
      <c r="A63" s="98" t="s">
        <v>72</v>
      </c>
      <c r="B63" s="91" t="s">
        <v>169</v>
      </c>
      <c r="C63" s="4"/>
      <c r="D63" s="3">
        <v>2</v>
      </c>
      <c r="E63" s="3">
        <v>3</v>
      </c>
      <c r="F63" s="3">
        <v>9</v>
      </c>
      <c r="G63" s="148">
        <f>+G64+G65</f>
        <v>0</v>
      </c>
      <c r="H63" s="151">
        <v>0</v>
      </c>
    </row>
    <row r="64" spans="1:10" x14ac:dyDescent="0.2">
      <c r="A64" s="89" t="s">
        <v>7</v>
      </c>
      <c r="B64" s="24" t="s">
        <v>170</v>
      </c>
      <c r="C64" s="4"/>
      <c r="D64" s="3">
        <v>2</v>
      </c>
      <c r="E64" s="3">
        <v>4</v>
      </c>
      <c r="F64" s="3">
        <v>0</v>
      </c>
      <c r="G64" s="148"/>
      <c r="H64" s="152"/>
    </row>
    <row r="65" spans="1:8" x14ac:dyDescent="0.2">
      <c r="A65" s="89" t="s">
        <v>8</v>
      </c>
      <c r="B65" s="24" t="s">
        <v>171</v>
      </c>
      <c r="C65" s="4"/>
      <c r="D65" s="3">
        <v>2</v>
      </c>
      <c r="E65" s="3">
        <v>4</v>
      </c>
      <c r="F65" s="3">
        <v>1</v>
      </c>
      <c r="G65" s="148"/>
      <c r="H65" s="152"/>
    </row>
    <row r="66" spans="1:8" x14ac:dyDescent="0.2">
      <c r="A66" s="28"/>
      <c r="B66" s="92"/>
      <c r="C66" s="5"/>
      <c r="D66" s="168"/>
      <c r="E66" s="169"/>
      <c r="F66" s="170"/>
      <c r="G66" s="148"/>
      <c r="H66" s="152"/>
    </row>
    <row r="67" spans="1:8" x14ac:dyDescent="0.2">
      <c r="A67" s="98" t="s">
        <v>73</v>
      </c>
      <c r="B67" s="91" t="s">
        <v>172</v>
      </c>
      <c r="C67" s="4"/>
      <c r="D67" s="3">
        <v>2</v>
      </c>
      <c r="E67" s="3">
        <v>4</v>
      </c>
      <c r="F67" s="3">
        <v>2</v>
      </c>
      <c r="G67" s="148">
        <f>+G60-G63</f>
        <v>0</v>
      </c>
      <c r="H67" s="151">
        <v>0</v>
      </c>
    </row>
    <row r="68" spans="1:8" ht="15.75" customHeight="1" x14ac:dyDescent="0.2">
      <c r="A68" s="98" t="s">
        <v>173</v>
      </c>
      <c r="B68" s="91" t="s">
        <v>174</v>
      </c>
      <c r="C68" s="4"/>
      <c r="D68" s="3">
        <v>2</v>
      </c>
      <c r="E68" s="3">
        <v>4</v>
      </c>
      <c r="F68" s="3">
        <v>3</v>
      </c>
      <c r="G68" s="148">
        <f>+G61-G63</f>
        <v>448198.04000000004</v>
      </c>
      <c r="H68" s="151">
        <v>45003.8299999999</v>
      </c>
    </row>
    <row r="69" spans="1:8" ht="15.75" customHeight="1" x14ac:dyDescent="0.2">
      <c r="A69" s="28"/>
      <c r="B69" s="96"/>
      <c r="C69" s="4"/>
      <c r="D69" s="3"/>
      <c r="E69" s="3"/>
      <c r="F69" s="3"/>
      <c r="G69" s="148"/>
      <c r="H69" s="152"/>
    </row>
    <row r="70" spans="1:8" ht="15.75" customHeight="1" x14ac:dyDescent="0.2">
      <c r="A70" s="98"/>
      <c r="B70" s="91" t="s">
        <v>175</v>
      </c>
      <c r="C70" s="4"/>
      <c r="D70" s="168"/>
      <c r="E70" s="169"/>
      <c r="F70" s="170"/>
      <c r="G70" s="148"/>
      <c r="H70" s="152"/>
    </row>
    <row r="71" spans="1:8" ht="15.75" customHeight="1" x14ac:dyDescent="0.2">
      <c r="A71" s="98" t="s">
        <v>176</v>
      </c>
      <c r="B71" s="24" t="s">
        <v>177</v>
      </c>
      <c r="C71" s="4"/>
      <c r="D71" s="3">
        <v>2</v>
      </c>
      <c r="E71" s="3">
        <v>4</v>
      </c>
      <c r="F71" s="3">
        <v>4</v>
      </c>
      <c r="G71" s="148">
        <f>+G72+G77</f>
        <v>0</v>
      </c>
      <c r="H71" s="151">
        <v>0</v>
      </c>
    </row>
    <row r="72" spans="1:8" x14ac:dyDescent="0.2">
      <c r="A72" s="89" t="s">
        <v>7</v>
      </c>
      <c r="B72" s="24" t="s">
        <v>178</v>
      </c>
      <c r="C72" s="4"/>
      <c r="D72" s="3">
        <v>2</v>
      </c>
      <c r="E72" s="3">
        <v>4</v>
      </c>
      <c r="F72" s="3">
        <v>5</v>
      </c>
      <c r="G72" s="148">
        <f>+G73+G74+G75-G76</f>
        <v>0</v>
      </c>
      <c r="H72" s="151">
        <v>0</v>
      </c>
    </row>
    <row r="73" spans="1:8" ht="25.5" x14ac:dyDescent="0.2">
      <c r="A73" s="89" t="s">
        <v>59</v>
      </c>
      <c r="B73" s="99" t="s">
        <v>179</v>
      </c>
      <c r="C73" s="4"/>
      <c r="D73" s="3">
        <v>2</v>
      </c>
      <c r="E73" s="3">
        <v>4</v>
      </c>
      <c r="F73" s="3">
        <v>6</v>
      </c>
      <c r="G73" s="148"/>
      <c r="H73" s="152"/>
    </row>
    <row r="74" spans="1:8" x14ac:dyDescent="0.2">
      <c r="A74" s="89" t="s">
        <v>60</v>
      </c>
      <c r="B74" s="99" t="s">
        <v>180</v>
      </c>
      <c r="C74" s="4"/>
      <c r="D74" s="3">
        <v>2</v>
      </c>
      <c r="E74" s="3">
        <v>4</v>
      </c>
      <c r="F74" s="3">
        <v>7</v>
      </c>
      <c r="G74" s="148"/>
      <c r="H74" s="152"/>
    </row>
    <row r="75" spans="1:8" ht="15.75" customHeight="1" x14ac:dyDescent="0.2">
      <c r="A75" s="89" t="s">
        <v>124</v>
      </c>
      <c r="B75" s="99" t="s">
        <v>181</v>
      </c>
      <c r="C75" s="4"/>
      <c r="D75" s="3">
        <v>2</v>
      </c>
      <c r="E75" s="3">
        <v>4</v>
      </c>
      <c r="F75" s="3">
        <v>8</v>
      </c>
      <c r="G75" s="148"/>
      <c r="H75" s="152"/>
    </row>
    <row r="76" spans="1:8" ht="15.75" customHeight="1" x14ac:dyDescent="0.2">
      <c r="A76" s="89" t="s">
        <v>182</v>
      </c>
      <c r="B76" s="99" t="s">
        <v>183</v>
      </c>
      <c r="C76" s="5"/>
      <c r="D76" s="3">
        <v>2</v>
      </c>
      <c r="E76" s="3">
        <v>4</v>
      </c>
      <c r="F76" s="3">
        <v>9</v>
      </c>
      <c r="G76" s="148"/>
      <c r="H76" s="151"/>
    </row>
    <row r="77" spans="1:8" x14ac:dyDescent="0.2">
      <c r="A77" s="89" t="s">
        <v>8</v>
      </c>
      <c r="B77" s="24" t="s">
        <v>184</v>
      </c>
      <c r="C77" s="4"/>
      <c r="D77" s="3">
        <v>2</v>
      </c>
      <c r="E77" s="3">
        <v>5</v>
      </c>
      <c r="F77" s="3">
        <v>0</v>
      </c>
      <c r="G77" s="148">
        <f>+G78+G79-G80</f>
        <v>0</v>
      </c>
      <c r="H77" s="151">
        <v>0</v>
      </c>
    </row>
    <row r="78" spans="1:8" ht="25.5" x14ac:dyDescent="0.2">
      <c r="A78" s="89" t="s">
        <v>18</v>
      </c>
      <c r="B78" s="99" t="s">
        <v>185</v>
      </c>
      <c r="C78" s="4"/>
      <c r="D78" s="3">
        <v>2</v>
      </c>
      <c r="E78" s="3">
        <v>5</v>
      </c>
      <c r="F78" s="3">
        <v>1</v>
      </c>
      <c r="G78" s="148"/>
      <c r="H78" s="151"/>
    </row>
    <row r="79" spans="1:8" x14ac:dyDescent="0.2">
      <c r="A79" s="89" t="s">
        <v>17</v>
      </c>
      <c r="B79" s="99" t="s">
        <v>186</v>
      </c>
      <c r="C79" s="4"/>
      <c r="D79" s="3">
        <v>2</v>
      </c>
      <c r="E79" s="3">
        <v>5</v>
      </c>
      <c r="F79" s="3">
        <v>2</v>
      </c>
      <c r="G79" s="148"/>
      <c r="H79" s="151"/>
    </row>
    <row r="80" spans="1:8" x14ac:dyDescent="0.2">
      <c r="A80" s="89" t="s">
        <v>187</v>
      </c>
      <c r="B80" s="99" t="s">
        <v>183</v>
      </c>
      <c r="C80" s="4"/>
      <c r="D80" s="3">
        <v>2</v>
      </c>
      <c r="E80" s="3">
        <v>5</v>
      </c>
      <c r="F80" s="3">
        <v>3</v>
      </c>
      <c r="G80" s="148"/>
      <c r="H80" s="151"/>
    </row>
    <row r="81" spans="1:8" x14ac:dyDescent="0.2">
      <c r="A81" s="28"/>
      <c r="B81" s="92"/>
      <c r="C81" s="5"/>
      <c r="D81" s="168"/>
      <c r="E81" s="169"/>
      <c r="F81" s="170"/>
      <c r="G81" s="148"/>
      <c r="H81" s="151"/>
    </row>
    <row r="82" spans="1:8" x14ac:dyDescent="0.2">
      <c r="A82" s="28"/>
      <c r="B82" s="92" t="s">
        <v>188</v>
      </c>
      <c r="C82" s="4"/>
      <c r="D82" s="168"/>
      <c r="E82" s="169"/>
      <c r="F82" s="170"/>
      <c r="G82" s="148"/>
      <c r="H82" s="151"/>
    </row>
    <row r="83" spans="1:8" x14ac:dyDescent="0.2">
      <c r="A83" s="33" t="s">
        <v>189</v>
      </c>
      <c r="B83" s="95" t="s">
        <v>190</v>
      </c>
      <c r="C83" s="4"/>
      <c r="D83" s="3">
        <v>2</v>
      </c>
      <c r="E83" s="3">
        <v>5</v>
      </c>
      <c r="F83" s="3">
        <v>4</v>
      </c>
      <c r="G83" s="148">
        <f>+G67+G71</f>
        <v>0</v>
      </c>
      <c r="H83" s="151">
        <v>0</v>
      </c>
    </row>
    <row r="84" spans="1:8" x14ac:dyDescent="0.2">
      <c r="A84" s="33" t="s">
        <v>191</v>
      </c>
      <c r="B84" s="95" t="s">
        <v>192</v>
      </c>
      <c r="C84" s="5"/>
      <c r="D84" s="3">
        <v>2</v>
      </c>
      <c r="E84" s="3">
        <v>5</v>
      </c>
      <c r="F84" s="3">
        <v>5</v>
      </c>
      <c r="G84" s="148">
        <f>+G68+G71</f>
        <v>448198.04000000004</v>
      </c>
      <c r="H84" s="151">
        <v>45003.8299999999</v>
      </c>
    </row>
    <row r="85" spans="1:8" x14ac:dyDescent="0.2">
      <c r="A85" s="28"/>
      <c r="B85" s="96"/>
      <c r="C85" s="4"/>
      <c r="D85" s="168"/>
      <c r="E85" s="169"/>
      <c r="F85" s="170"/>
      <c r="G85" s="148"/>
      <c r="H85" s="151"/>
    </row>
    <row r="86" spans="1:8" x14ac:dyDescent="0.2">
      <c r="A86" s="33" t="s">
        <v>193</v>
      </c>
      <c r="B86" s="91" t="s">
        <v>194</v>
      </c>
      <c r="C86" s="4"/>
      <c r="D86" s="168"/>
      <c r="E86" s="169"/>
      <c r="F86" s="170"/>
      <c r="G86" s="148"/>
      <c r="H86" s="151"/>
    </row>
    <row r="87" spans="1:8" x14ac:dyDescent="0.2">
      <c r="A87" s="28"/>
      <c r="B87" s="99" t="s">
        <v>195</v>
      </c>
      <c r="C87" s="5"/>
      <c r="D87" s="3">
        <v>2</v>
      </c>
      <c r="E87" s="3">
        <v>5</v>
      </c>
      <c r="F87" s="3">
        <v>6</v>
      </c>
      <c r="G87" s="160">
        <f>+G67/'prilog 1'!G82</f>
        <v>0</v>
      </c>
      <c r="H87" s="160">
        <v>0</v>
      </c>
    </row>
    <row r="88" spans="1:8" x14ac:dyDescent="0.2">
      <c r="A88" s="28"/>
      <c r="B88" s="99" t="s">
        <v>196</v>
      </c>
      <c r="C88" s="4"/>
      <c r="D88" s="3">
        <v>2</v>
      </c>
      <c r="E88" s="3">
        <v>5</v>
      </c>
      <c r="F88" s="3">
        <v>7</v>
      </c>
      <c r="G88" s="148"/>
      <c r="H88" s="151"/>
    </row>
    <row r="89" spans="1:8" x14ac:dyDescent="0.2">
      <c r="A89" s="29"/>
    </row>
    <row r="90" spans="1:8" x14ac:dyDescent="0.2">
      <c r="A90" s="29"/>
    </row>
    <row r="91" spans="1:8" x14ac:dyDescent="0.2">
      <c r="A91" s="29"/>
    </row>
    <row r="92" spans="1:8" ht="38.25" x14ac:dyDescent="0.2">
      <c r="A92" s="157"/>
      <c r="B92" s="144" t="s">
        <v>285</v>
      </c>
      <c r="C92" s="12"/>
      <c r="D92" s="37"/>
      <c r="E92" s="38"/>
      <c r="F92" s="38"/>
      <c r="G92" s="37" t="s">
        <v>74</v>
      </c>
      <c r="H92" s="42" t="s">
        <v>75</v>
      </c>
    </row>
    <row r="93" spans="1:8" x14ac:dyDescent="0.2">
      <c r="A93" s="157"/>
      <c r="B93" s="144" t="str">
        <f>+'prilog 1'!B91</f>
        <v>Dana 30.09.2024.                                                                  Broj licence:</v>
      </c>
      <c r="C93" s="12"/>
      <c r="D93" s="12"/>
      <c r="E93" s="12"/>
      <c r="F93" s="12"/>
      <c r="G93" s="39"/>
      <c r="H93" s="41"/>
    </row>
    <row r="94" spans="1:8" x14ac:dyDescent="0.2">
      <c r="A94" s="29"/>
    </row>
  </sheetData>
  <mergeCells count="15">
    <mergeCell ref="D21:F21"/>
    <mergeCell ref="D85:F85"/>
    <mergeCell ref="D86:F86"/>
    <mergeCell ref="D39:F39"/>
    <mergeCell ref="D59:F59"/>
    <mergeCell ref="D62:F62"/>
    <mergeCell ref="D66:F66"/>
    <mergeCell ref="D70:F70"/>
    <mergeCell ref="D81:F81"/>
    <mergeCell ref="D82:F82"/>
    <mergeCell ref="A15:H15"/>
    <mergeCell ref="A16:B16"/>
    <mergeCell ref="A17:H17"/>
    <mergeCell ref="D19:F19"/>
    <mergeCell ref="D20:F20"/>
  </mergeCells>
  <pageMargins left="0.25" right="0.25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workbookViewId="0">
      <selection activeCell="K26" sqref="K26"/>
    </sheetView>
  </sheetViews>
  <sheetFormatPr defaultColWidth="8.85546875" defaultRowHeight="12.75" x14ac:dyDescent="0.2"/>
  <cols>
    <col min="1" max="1" width="61.28515625" style="1" customWidth="1"/>
    <col min="2" max="3" width="3.140625" style="1" customWidth="1"/>
    <col min="4" max="4" width="3" style="1" customWidth="1"/>
    <col min="5" max="6" width="15.140625" style="1" customWidth="1"/>
    <col min="7" max="16384" width="8.85546875" style="1"/>
  </cols>
  <sheetData>
    <row r="1" spans="1:6" x14ac:dyDescent="0.2">
      <c r="A1" s="46" t="str">
        <f>+'prilog 1'!A1</f>
        <v xml:space="preserve">ZIF FORTUNA FOND dd </v>
      </c>
      <c r="B1" s="64"/>
      <c r="C1" s="64"/>
      <c r="D1" s="76"/>
      <c r="E1" s="58"/>
      <c r="F1" s="57" t="str">
        <f>+'prilog 1'!H1</f>
        <v>4263012890007</v>
      </c>
    </row>
    <row r="2" spans="1:6" x14ac:dyDescent="0.2">
      <c r="A2" s="63" t="s">
        <v>116</v>
      </c>
      <c r="B2" s="63"/>
      <c r="C2" s="63"/>
      <c r="D2" s="49"/>
      <c r="E2" s="49"/>
      <c r="F2" s="50" t="s">
        <v>105</v>
      </c>
    </row>
    <row r="3" spans="1:6" x14ac:dyDescent="0.2">
      <c r="A3" s="51" t="str">
        <f>+'prilog 1'!A3</f>
        <v>Sarajevo - Stari Grad, Dženetića čikma 8</v>
      </c>
      <c r="B3" s="72"/>
      <c r="C3" s="72"/>
      <c r="D3" s="77"/>
      <c r="E3" s="69"/>
      <c r="F3" s="58" t="str">
        <f>+'prilog 1'!H3</f>
        <v>64.30</v>
      </c>
    </row>
    <row r="4" spans="1:6" x14ac:dyDescent="0.2">
      <c r="A4" s="63" t="s">
        <v>197</v>
      </c>
      <c r="B4" s="63"/>
      <c r="C4" s="63"/>
      <c r="D4" s="49"/>
      <c r="E4" s="49"/>
      <c r="F4" s="50" t="s">
        <v>106</v>
      </c>
    </row>
    <row r="5" spans="1:6" x14ac:dyDescent="0.2">
      <c r="A5" s="55" t="str">
        <f>+'prilog 1'!A5</f>
        <v>DUF LILIUM ASSET MANAGMENT doo Sarajevo</v>
      </c>
      <c r="B5" s="78"/>
      <c r="C5" s="78"/>
      <c r="D5" s="79"/>
      <c r="E5" s="67"/>
      <c r="F5" s="62"/>
    </row>
    <row r="6" spans="1:6" x14ac:dyDescent="0.2">
      <c r="A6" s="63" t="s">
        <v>107</v>
      </c>
      <c r="B6" s="63"/>
      <c r="C6" s="63"/>
      <c r="D6" s="49"/>
      <c r="E6" s="49"/>
      <c r="F6" s="50" t="s">
        <v>108</v>
      </c>
    </row>
    <row r="7" spans="1:6" x14ac:dyDescent="0.2">
      <c r="A7" s="51" t="str">
        <f>+'prilog 1'!A7</f>
        <v>65-01-0233-08  - 4201337670008</v>
      </c>
      <c r="B7" s="68"/>
      <c r="C7" s="68"/>
      <c r="D7" s="77"/>
      <c r="E7" s="69"/>
      <c r="F7" s="69">
        <f>+'prilog 1'!H7</f>
        <v>109</v>
      </c>
    </row>
    <row r="8" spans="1:6" x14ac:dyDescent="0.2">
      <c r="A8" s="63" t="s">
        <v>109</v>
      </c>
      <c r="B8" s="63"/>
      <c r="C8" s="63"/>
      <c r="D8" s="49"/>
      <c r="E8" s="49"/>
      <c r="F8" s="50" t="s">
        <v>110</v>
      </c>
    </row>
    <row r="9" spans="1:6" x14ac:dyDescent="0.2">
      <c r="A9" s="59" t="str">
        <f>+'prilog 1'!A9</f>
        <v>ZJP-031-03</v>
      </c>
      <c r="B9" s="60"/>
      <c r="C9" s="60"/>
      <c r="D9" s="81"/>
      <c r="E9" s="70"/>
      <c r="F9" s="70" t="str">
        <f>+'prilog 1'!H9</f>
        <v>Raiffesen bank dd Sarajevo</v>
      </c>
    </row>
    <row r="10" spans="1:6" x14ac:dyDescent="0.2">
      <c r="A10" s="63" t="s">
        <v>111</v>
      </c>
      <c r="B10" s="63"/>
      <c r="C10" s="63"/>
      <c r="D10" s="50"/>
      <c r="E10" s="50"/>
      <c r="F10" s="50" t="s">
        <v>112</v>
      </c>
    </row>
    <row r="11" spans="1:6" x14ac:dyDescent="0.2">
      <c r="A11" s="61" t="str">
        <f>+'prilog 1'!A11</f>
        <v>-</v>
      </c>
      <c r="B11" s="82"/>
      <c r="C11" s="82"/>
      <c r="D11" s="77"/>
      <c r="E11" s="69"/>
      <c r="F11" s="58" t="str">
        <f>+'prilog 1'!H11</f>
        <v>1610000158430010</v>
      </c>
    </row>
    <row r="12" spans="1:6" x14ac:dyDescent="0.2">
      <c r="A12" s="63" t="s">
        <v>113</v>
      </c>
      <c r="B12" s="63"/>
      <c r="C12" s="63"/>
      <c r="D12" s="50"/>
      <c r="E12" s="50"/>
      <c r="F12" s="50" t="s">
        <v>114</v>
      </c>
    </row>
    <row r="15" spans="1:6" x14ac:dyDescent="0.2">
      <c r="A15" s="190" t="s">
        <v>198</v>
      </c>
      <c r="B15" s="190"/>
      <c r="C15" s="190"/>
      <c r="D15" s="190"/>
      <c r="E15" s="190"/>
      <c r="F15" s="190"/>
    </row>
    <row r="16" spans="1:6" x14ac:dyDescent="0.2">
      <c r="A16" s="191"/>
      <c r="B16" s="191"/>
      <c r="C16" s="191"/>
      <c r="D16" s="191"/>
      <c r="E16" s="191"/>
    </row>
    <row r="17" spans="1:7" x14ac:dyDescent="0.2">
      <c r="A17" s="173" t="s">
        <v>291</v>
      </c>
      <c r="B17" s="173"/>
      <c r="C17" s="173"/>
      <c r="D17" s="173"/>
      <c r="E17" s="173"/>
      <c r="F17" s="173"/>
    </row>
    <row r="18" spans="1:7" x14ac:dyDescent="0.2">
      <c r="A18" s="100"/>
      <c r="B18" s="101"/>
      <c r="C18" s="101"/>
      <c r="D18" s="101"/>
      <c r="E18" s="83"/>
      <c r="F18" s="43" t="s">
        <v>76</v>
      </c>
      <c r="G18" s="102"/>
    </row>
    <row r="19" spans="1:7" ht="25.5" x14ac:dyDescent="0.2">
      <c r="A19" s="103" t="s">
        <v>2</v>
      </c>
      <c r="B19" s="178" t="s">
        <v>3</v>
      </c>
      <c r="C19" s="192"/>
      <c r="D19" s="193"/>
      <c r="E19" s="104" t="s">
        <v>199</v>
      </c>
      <c r="F19" s="104" t="s">
        <v>200</v>
      </c>
    </row>
    <row r="20" spans="1:7" x14ac:dyDescent="0.2">
      <c r="A20" s="105">
        <v>1</v>
      </c>
      <c r="B20" s="168">
        <v>2</v>
      </c>
      <c r="C20" s="169"/>
      <c r="D20" s="170"/>
      <c r="E20" s="3">
        <v>3</v>
      </c>
      <c r="F20" s="3">
        <v>4</v>
      </c>
    </row>
    <row r="21" spans="1:7" x14ac:dyDescent="0.2">
      <c r="A21" s="105"/>
      <c r="B21" s="168"/>
      <c r="C21" s="169"/>
      <c r="D21" s="170"/>
      <c r="E21" s="3"/>
      <c r="F21" s="3"/>
    </row>
    <row r="22" spans="1:7" x14ac:dyDescent="0.2">
      <c r="A22" s="106" t="s">
        <v>201</v>
      </c>
      <c r="B22" s="3">
        <v>3</v>
      </c>
      <c r="C22" s="3">
        <v>0</v>
      </c>
      <c r="D22" s="3">
        <v>1</v>
      </c>
      <c r="E22" s="153">
        <f>+'prilog 1'!H80</f>
        <v>12820573.859999999</v>
      </c>
      <c r="F22" s="153">
        <v>12843907</v>
      </c>
    </row>
    <row r="23" spans="1:7" x14ac:dyDescent="0.2">
      <c r="A23" s="106"/>
      <c r="B23" s="168"/>
      <c r="C23" s="169"/>
      <c r="D23" s="170"/>
      <c r="E23" s="153"/>
      <c r="F23" s="153"/>
    </row>
    <row r="24" spans="1:7" x14ac:dyDescent="0.2">
      <c r="A24" s="107" t="s">
        <v>202</v>
      </c>
      <c r="B24" s="3">
        <v>3</v>
      </c>
      <c r="C24" s="3">
        <v>0</v>
      </c>
      <c r="D24" s="3">
        <v>2</v>
      </c>
      <c r="E24" s="153"/>
      <c r="F24" s="153"/>
    </row>
    <row r="25" spans="1:7" x14ac:dyDescent="0.2">
      <c r="A25" s="107" t="s">
        <v>203</v>
      </c>
      <c r="B25" s="3">
        <v>3</v>
      </c>
      <c r="C25" s="3">
        <v>0</v>
      </c>
      <c r="D25" s="3">
        <v>3</v>
      </c>
      <c r="E25" s="153"/>
      <c r="F25" s="153"/>
    </row>
    <row r="26" spans="1:7" ht="25.5" x14ac:dyDescent="0.2">
      <c r="A26" s="106" t="s">
        <v>204</v>
      </c>
      <c r="B26" s="3">
        <v>3</v>
      </c>
      <c r="C26" s="3">
        <v>0</v>
      </c>
      <c r="D26" s="3">
        <v>4</v>
      </c>
      <c r="E26" s="153">
        <f>+E22+E24+E25</f>
        <v>12820573.859999999</v>
      </c>
      <c r="F26" s="153">
        <v>12843907</v>
      </c>
    </row>
    <row r="27" spans="1:7" x14ac:dyDescent="0.2">
      <c r="A27" s="106"/>
      <c r="B27" s="168"/>
      <c r="C27" s="169"/>
      <c r="D27" s="170"/>
      <c r="E27" s="153"/>
      <c r="F27" s="153"/>
    </row>
    <row r="28" spans="1:7" x14ac:dyDescent="0.2">
      <c r="A28" s="107" t="s">
        <v>205</v>
      </c>
      <c r="B28" s="3">
        <v>3</v>
      </c>
      <c r="C28" s="3">
        <v>0</v>
      </c>
      <c r="D28" s="3">
        <v>5</v>
      </c>
      <c r="E28" s="153">
        <f>+'prilog 2'!G68*-1</f>
        <v>-448198.04000000004</v>
      </c>
      <c r="F28" s="153">
        <v>-45003.8299999999</v>
      </c>
    </row>
    <row r="29" spans="1:7" x14ac:dyDescent="0.2">
      <c r="A29" s="107" t="s">
        <v>206</v>
      </c>
      <c r="B29" s="3">
        <v>3</v>
      </c>
      <c r="C29" s="3">
        <v>0</v>
      </c>
      <c r="D29" s="3">
        <v>6</v>
      </c>
      <c r="E29" s="153">
        <f>+'prilog 2'!G71</f>
        <v>0</v>
      </c>
      <c r="F29" s="153">
        <v>0</v>
      </c>
    </row>
    <row r="30" spans="1:7" x14ac:dyDescent="0.2">
      <c r="A30" s="107" t="s">
        <v>207</v>
      </c>
      <c r="B30" s="3">
        <v>3</v>
      </c>
      <c r="C30" s="3">
        <v>0</v>
      </c>
      <c r="D30" s="3">
        <v>7</v>
      </c>
      <c r="E30" s="153">
        <f>+E28+E29</f>
        <v>-448198.04000000004</v>
      </c>
      <c r="F30" s="153">
        <v>-45003.8299999999</v>
      </c>
    </row>
    <row r="31" spans="1:7" x14ac:dyDescent="0.2">
      <c r="A31" s="107"/>
      <c r="B31" s="168"/>
      <c r="C31" s="169"/>
      <c r="D31" s="170"/>
      <c r="E31" s="153"/>
      <c r="F31" s="153"/>
    </row>
    <row r="32" spans="1:7" x14ac:dyDescent="0.2">
      <c r="A32" s="107" t="s">
        <v>208</v>
      </c>
      <c r="B32" s="3">
        <v>3</v>
      </c>
      <c r="C32" s="3">
        <v>0</v>
      </c>
      <c r="D32" s="3">
        <v>8</v>
      </c>
      <c r="E32" s="153"/>
      <c r="F32" s="153"/>
    </row>
    <row r="33" spans="1:6" x14ac:dyDescent="0.2">
      <c r="A33" s="107" t="s">
        <v>209</v>
      </c>
      <c r="B33" s="3">
        <v>3</v>
      </c>
      <c r="C33" s="3">
        <v>0</v>
      </c>
      <c r="D33" s="3">
        <v>9</v>
      </c>
      <c r="E33" s="153"/>
      <c r="F33" s="153"/>
    </row>
    <row r="34" spans="1:6" x14ac:dyDescent="0.2">
      <c r="A34" s="107" t="s">
        <v>210</v>
      </c>
      <c r="B34" s="3">
        <v>3</v>
      </c>
      <c r="C34" s="3">
        <v>1</v>
      </c>
      <c r="D34" s="3">
        <v>0</v>
      </c>
      <c r="E34" s="153"/>
      <c r="F34" s="153"/>
    </row>
    <row r="35" spans="1:6" x14ac:dyDescent="0.2">
      <c r="A35" s="107"/>
      <c r="B35" s="168"/>
      <c r="C35" s="169"/>
      <c r="D35" s="170"/>
      <c r="E35" s="153"/>
      <c r="F35" s="153"/>
    </row>
    <row r="36" spans="1:6" ht="25.5" x14ac:dyDescent="0.2">
      <c r="A36" s="106" t="s">
        <v>211</v>
      </c>
      <c r="B36" s="3">
        <v>3</v>
      </c>
      <c r="C36" s="3">
        <v>1</v>
      </c>
      <c r="D36" s="3">
        <v>1</v>
      </c>
      <c r="E36" s="153">
        <f>+E26+E30+E32-E33+E34</f>
        <v>12372375.82</v>
      </c>
      <c r="F36" s="153">
        <v>12798903.17</v>
      </c>
    </row>
    <row r="37" spans="1:6" x14ac:dyDescent="0.2">
      <c r="A37" s="107"/>
      <c r="B37" s="168"/>
      <c r="C37" s="169"/>
      <c r="D37" s="170"/>
      <c r="E37" s="3"/>
      <c r="F37" s="3"/>
    </row>
    <row r="38" spans="1:6" x14ac:dyDescent="0.2">
      <c r="A38" s="108" t="s">
        <v>212</v>
      </c>
      <c r="B38" s="168"/>
      <c r="C38" s="169"/>
      <c r="D38" s="170"/>
      <c r="E38" s="4"/>
      <c r="F38" s="3"/>
    </row>
    <row r="39" spans="1:6" x14ac:dyDescent="0.2">
      <c r="A39" s="109" t="s">
        <v>213</v>
      </c>
      <c r="B39" s="3">
        <v>3</v>
      </c>
      <c r="C39" s="3">
        <v>1</v>
      </c>
      <c r="D39" s="3">
        <v>2</v>
      </c>
      <c r="E39" s="4">
        <v>2235737</v>
      </c>
      <c r="F39" s="4">
        <v>2235737</v>
      </c>
    </row>
    <row r="40" spans="1:6" x14ac:dyDescent="0.2">
      <c r="A40" s="109" t="s">
        <v>214</v>
      </c>
      <c r="B40" s="3">
        <v>3</v>
      </c>
      <c r="C40" s="3">
        <v>1</v>
      </c>
      <c r="D40" s="3">
        <v>3</v>
      </c>
      <c r="E40" s="4">
        <v>0</v>
      </c>
      <c r="F40" s="4">
        <v>0</v>
      </c>
    </row>
    <row r="41" spans="1:6" x14ac:dyDescent="0.2">
      <c r="A41" s="109" t="s">
        <v>215</v>
      </c>
      <c r="B41" s="3">
        <v>3</v>
      </c>
      <c r="C41" s="3">
        <v>1</v>
      </c>
      <c r="D41" s="3">
        <v>4</v>
      </c>
      <c r="E41" s="4">
        <v>0</v>
      </c>
      <c r="F41" s="4">
        <v>0</v>
      </c>
    </row>
    <row r="42" spans="1:6" x14ac:dyDescent="0.2">
      <c r="A42" s="109" t="s">
        <v>216</v>
      </c>
      <c r="B42" s="3">
        <v>3</v>
      </c>
      <c r="C42" s="3">
        <v>1</v>
      </c>
      <c r="D42" s="3">
        <v>5</v>
      </c>
      <c r="E42" s="4">
        <f>+E39+E40-E41</f>
        <v>2235737</v>
      </c>
      <c r="F42" s="4">
        <v>2235737</v>
      </c>
    </row>
    <row r="43" spans="1:6" x14ac:dyDescent="0.2">
      <c r="A43" s="84"/>
    </row>
    <row r="44" spans="1:6" x14ac:dyDescent="0.2">
      <c r="A44" s="84"/>
      <c r="E44" s="163"/>
    </row>
    <row r="45" spans="1:6" x14ac:dyDescent="0.2">
      <c r="A45" s="84"/>
    </row>
    <row r="46" spans="1:6" ht="51" x14ac:dyDescent="0.2">
      <c r="A46" s="144" t="s">
        <v>293</v>
      </c>
      <c r="B46" s="12"/>
      <c r="C46" s="37"/>
      <c r="D46" s="38"/>
      <c r="E46" s="37" t="s">
        <v>74</v>
      </c>
      <c r="F46" s="42" t="s">
        <v>75</v>
      </c>
    </row>
    <row r="47" spans="1:6" x14ac:dyDescent="0.2">
      <c r="A47" s="144" t="s">
        <v>292</v>
      </c>
      <c r="B47" s="12"/>
      <c r="C47" s="12"/>
      <c r="D47" s="12"/>
      <c r="E47" s="39"/>
      <c r="F47" s="41"/>
    </row>
  </sheetData>
  <mergeCells count="12">
    <mergeCell ref="B38:D38"/>
    <mergeCell ref="A15:F15"/>
    <mergeCell ref="A16:E16"/>
    <mergeCell ref="A17:F17"/>
    <mergeCell ref="B19:D19"/>
    <mergeCell ref="B20:D20"/>
    <mergeCell ref="B21:D21"/>
    <mergeCell ref="B23:D23"/>
    <mergeCell ref="B27:D27"/>
    <mergeCell ref="B31:D31"/>
    <mergeCell ref="B35:D35"/>
    <mergeCell ref="B37:D37"/>
  </mergeCells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workbookViewId="0">
      <selection activeCell="M21" sqref="M21"/>
    </sheetView>
  </sheetViews>
  <sheetFormatPr defaultColWidth="9.140625" defaultRowHeight="12.75" x14ac:dyDescent="0.2"/>
  <cols>
    <col min="1" max="1" width="7.5703125" style="1" customWidth="1"/>
    <col min="2" max="2" width="72" style="1" customWidth="1"/>
    <col min="3" max="3" width="12.42578125" style="1" customWidth="1"/>
    <col min="4" max="4" width="11.85546875" style="1" customWidth="1"/>
    <col min="5" max="5" width="3.140625" style="1" customWidth="1"/>
    <col min="6" max="6" width="3.5703125" style="1" customWidth="1"/>
    <col min="7" max="7" width="3.140625" style="1" customWidth="1"/>
    <col min="8" max="9" width="14.85546875" style="1" customWidth="1"/>
    <col min="10" max="16384" width="9.140625" style="1"/>
  </cols>
  <sheetData>
    <row r="1" spans="1:9" x14ac:dyDescent="0.2">
      <c r="A1" s="46" t="str">
        <f>+'prilog 1'!A1</f>
        <v xml:space="preserve">ZIF FORTUNA FOND dd </v>
      </c>
      <c r="B1" s="47"/>
      <c r="C1" s="64"/>
      <c r="D1" s="64"/>
      <c r="E1" s="64"/>
      <c r="F1" s="76"/>
      <c r="G1" s="76"/>
      <c r="H1" s="58"/>
      <c r="I1" s="57" t="str">
        <f>+'prilog 1'!H1</f>
        <v>4263012890007</v>
      </c>
    </row>
    <row r="2" spans="1:9" x14ac:dyDescent="0.2">
      <c r="A2" s="63" t="s">
        <v>116</v>
      </c>
      <c r="B2" s="63"/>
      <c r="C2" s="63"/>
      <c r="D2" s="63"/>
      <c r="E2" s="63"/>
      <c r="F2" s="49"/>
      <c r="G2" s="49"/>
      <c r="H2" s="49"/>
      <c r="I2" s="50" t="s">
        <v>105</v>
      </c>
    </row>
    <row r="3" spans="1:9" x14ac:dyDescent="0.2">
      <c r="A3" s="51" t="str">
        <f>+'prilog 1'!A3</f>
        <v>Sarajevo - Stari Grad, Dženetića čikma 8</v>
      </c>
      <c r="B3" s="52"/>
      <c r="C3" s="72"/>
      <c r="D3" s="72"/>
      <c r="E3" s="72"/>
      <c r="F3" s="77"/>
      <c r="G3" s="77"/>
      <c r="H3" s="69"/>
      <c r="I3" s="58" t="str">
        <f>+'prilog 1'!H3</f>
        <v>64.30</v>
      </c>
    </row>
    <row r="4" spans="1:9" x14ac:dyDescent="0.2">
      <c r="A4" s="63" t="s">
        <v>197</v>
      </c>
      <c r="B4" s="63"/>
      <c r="C4" s="63"/>
      <c r="D4" s="63"/>
      <c r="E4" s="63"/>
      <c r="F4" s="49"/>
      <c r="G4" s="49"/>
      <c r="H4" s="49"/>
      <c r="I4" s="50" t="s">
        <v>106</v>
      </c>
    </row>
    <row r="5" spans="1:9" x14ac:dyDescent="0.2">
      <c r="A5" s="55" t="str">
        <f>+'prilog 1'!A5</f>
        <v>DUF LILIUM ASSET MANAGMENT doo Sarajevo</v>
      </c>
      <c r="B5" s="56"/>
      <c r="C5" s="78"/>
      <c r="D5" s="78"/>
      <c r="E5" s="78"/>
      <c r="F5" s="79"/>
      <c r="G5" s="79"/>
      <c r="H5" s="67"/>
      <c r="I5" s="62"/>
    </row>
    <row r="6" spans="1:9" x14ac:dyDescent="0.2">
      <c r="A6" s="63" t="s">
        <v>107</v>
      </c>
      <c r="B6" s="63"/>
      <c r="C6" s="63"/>
      <c r="D6" s="63"/>
      <c r="E6" s="63"/>
      <c r="F6" s="49"/>
      <c r="G6" s="49"/>
      <c r="H6" s="49"/>
      <c r="I6" s="50" t="s">
        <v>108</v>
      </c>
    </row>
    <row r="7" spans="1:9" x14ac:dyDescent="0.2">
      <c r="A7" s="51" t="str">
        <f>+'prilog 1'!A7</f>
        <v>65-01-0233-08  - 4201337670008</v>
      </c>
      <c r="B7" s="51"/>
      <c r="C7" s="68"/>
      <c r="D7" s="68"/>
      <c r="E7" s="68"/>
      <c r="F7" s="80"/>
      <c r="G7" s="77"/>
      <c r="H7" s="69"/>
      <c r="I7" s="69">
        <f>+'prilog 1'!H7</f>
        <v>109</v>
      </c>
    </row>
    <row r="8" spans="1:9" x14ac:dyDescent="0.2">
      <c r="A8" s="63" t="s">
        <v>109</v>
      </c>
      <c r="B8" s="63"/>
      <c r="C8" s="63"/>
      <c r="D8" s="63"/>
      <c r="E8" s="63"/>
      <c r="F8" s="49"/>
      <c r="G8" s="49"/>
      <c r="H8" s="49"/>
      <c r="I8" s="50" t="s">
        <v>110</v>
      </c>
    </row>
    <row r="9" spans="1:9" x14ac:dyDescent="0.2">
      <c r="A9" s="59" t="str">
        <f>+'prilog 1'!A9</f>
        <v>ZJP-031-03</v>
      </c>
      <c r="B9" s="59"/>
      <c r="C9" s="60"/>
      <c r="D9" s="60"/>
      <c r="E9" s="60"/>
      <c r="F9" s="81"/>
      <c r="G9" s="81"/>
      <c r="H9" s="70"/>
      <c r="I9" s="70" t="str">
        <f>+'prilog 1'!H9</f>
        <v>Raiffesen bank dd Sarajevo</v>
      </c>
    </row>
    <row r="10" spans="1:9" x14ac:dyDescent="0.2">
      <c r="A10" s="63" t="s">
        <v>111</v>
      </c>
      <c r="B10" s="63"/>
      <c r="C10" s="63"/>
      <c r="D10" s="63"/>
      <c r="E10" s="63"/>
      <c r="F10" s="50"/>
      <c r="G10" s="50"/>
      <c r="H10" s="50"/>
      <c r="I10" s="50" t="s">
        <v>112</v>
      </c>
    </row>
    <row r="11" spans="1:9" x14ac:dyDescent="0.2">
      <c r="A11" s="61" t="str">
        <f>+'prilog 1'!A11</f>
        <v>-</v>
      </c>
      <c r="B11" s="61"/>
      <c r="C11" s="82"/>
      <c r="D11" s="82"/>
      <c r="E11" s="82"/>
      <c r="F11" s="77"/>
      <c r="G11" s="77"/>
      <c r="H11" s="69"/>
      <c r="I11" s="57" t="str">
        <f>+'prilog 1'!H11</f>
        <v>1610000158430010</v>
      </c>
    </row>
    <row r="12" spans="1:9" x14ac:dyDescent="0.2">
      <c r="A12" s="63" t="s">
        <v>113</v>
      </c>
      <c r="B12" s="63"/>
      <c r="C12" s="63"/>
      <c r="D12" s="63"/>
      <c r="E12" s="63"/>
      <c r="F12" s="50"/>
      <c r="G12" s="50"/>
      <c r="H12" s="50"/>
      <c r="I12" s="50" t="s">
        <v>114</v>
      </c>
    </row>
    <row r="13" spans="1:9" x14ac:dyDescent="0.2">
      <c r="A13" s="84"/>
      <c r="B13" s="84"/>
    </row>
    <row r="15" spans="1:9" x14ac:dyDescent="0.2">
      <c r="A15" s="190" t="s">
        <v>217</v>
      </c>
      <c r="B15" s="190"/>
      <c r="C15" s="190"/>
      <c r="D15" s="190"/>
      <c r="E15" s="190"/>
      <c r="F15" s="190"/>
      <c r="G15" s="190"/>
      <c r="H15" s="190"/>
      <c r="I15" s="190"/>
    </row>
    <row r="16" spans="1:9" x14ac:dyDescent="0.2">
      <c r="A16" s="197" t="s">
        <v>218</v>
      </c>
      <c r="B16" s="197"/>
      <c r="C16" s="197"/>
      <c r="D16" s="197"/>
      <c r="E16" s="197"/>
      <c r="F16" s="197"/>
      <c r="G16" s="197"/>
      <c r="H16" s="197"/>
      <c r="I16" s="197"/>
    </row>
    <row r="17" spans="1:10" x14ac:dyDescent="0.2">
      <c r="A17" s="198" t="str">
        <f>+'prilog 3'!A17:F17</f>
        <v>za period završen na dan 30.09.2024. godine</v>
      </c>
      <c r="B17" s="198"/>
      <c r="C17" s="198"/>
      <c r="D17" s="198"/>
      <c r="E17" s="198"/>
      <c r="F17" s="198"/>
      <c r="G17" s="198"/>
      <c r="H17" s="198"/>
      <c r="I17" s="198"/>
    </row>
    <row r="18" spans="1:10" x14ac:dyDescent="0.2">
      <c r="A18" s="110"/>
      <c r="B18" s="110"/>
      <c r="C18" s="110"/>
      <c r="D18" s="110"/>
      <c r="E18" s="110"/>
      <c r="F18" s="110"/>
      <c r="G18" s="110"/>
      <c r="H18" s="110"/>
      <c r="I18" s="110"/>
    </row>
    <row r="20" spans="1:10" x14ac:dyDescent="0.2">
      <c r="A20"/>
      <c r="B20"/>
      <c r="C20"/>
      <c r="D20"/>
      <c r="E20"/>
      <c r="F20"/>
      <c r="G20"/>
      <c r="H20"/>
      <c r="I20" s="43" t="s">
        <v>76</v>
      </c>
      <c r="J20" s="102"/>
    </row>
    <row r="21" spans="1:10" ht="38.25" x14ac:dyDescent="0.2">
      <c r="A21" s="111" t="s">
        <v>1</v>
      </c>
      <c r="B21" s="112" t="s">
        <v>2</v>
      </c>
      <c r="C21" s="113" t="s">
        <v>89</v>
      </c>
      <c r="D21" s="114" t="s">
        <v>219</v>
      </c>
      <c r="E21" s="199" t="s">
        <v>220</v>
      </c>
      <c r="F21" s="200"/>
      <c r="G21" s="201"/>
      <c r="H21" s="115" t="s">
        <v>289</v>
      </c>
      <c r="I21" s="18" t="s">
        <v>288</v>
      </c>
    </row>
    <row r="22" spans="1:10" x14ac:dyDescent="0.2">
      <c r="A22" s="116">
        <v>1</v>
      </c>
      <c r="B22" s="117">
        <v>2</v>
      </c>
      <c r="C22" s="117">
        <v>3</v>
      </c>
      <c r="D22" s="117">
        <v>4</v>
      </c>
      <c r="E22" s="194">
        <v>5</v>
      </c>
      <c r="F22" s="195"/>
      <c r="G22" s="196"/>
      <c r="H22" s="118">
        <v>6</v>
      </c>
      <c r="I22" s="119">
        <v>7</v>
      </c>
    </row>
    <row r="23" spans="1:10" ht="15.75" customHeight="1" x14ac:dyDescent="0.2">
      <c r="A23" s="116"/>
      <c r="B23" s="117"/>
      <c r="C23" s="117"/>
      <c r="D23" s="117"/>
      <c r="E23" s="194"/>
      <c r="F23" s="195"/>
      <c r="G23" s="196"/>
      <c r="H23" s="118"/>
      <c r="I23" s="119"/>
    </row>
    <row r="24" spans="1:10" ht="15.75" customHeight="1" x14ac:dyDescent="0.2">
      <c r="A24" s="120" t="s">
        <v>7</v>
      </c>
      <c r="B24" s="121" t="s">
        <v>221</v>
      </c>
      <c r="C24" s="122"/>
      <c r="D24" s="122"/>
      <c r="E24" s="194"/>
      <c r="F24" s="195"/>
      <c r="G24" s="196"/>
      <c r="H24" s="123"/>
      <c r="I24" s="148"/>
    </row>
    <row r="25" spans="1:10" ht="15.75" customHeight="1" x14ac:dyDescent="0.2">
      <c r="A25" s="124" t="s">
        <v>59</v>
      </c>
      <c r="B25" s="125" t="s">
        <v>222</v>
      </c>
      <c r="C25" s="123"/>
      <c r="D25" s="126" t="s">
        <v>223</v>
      </c>
      <c r="E25" s="124">
        <v>4</v>
      </c>
      <c r="F25" s="124">
        <v>0</v>
      </c>
      <c r="G25" s="124">
        <v>1</v>
      </c>
      <c r="H25" s="149">
        <v>459.54</v>
      </c>
      <c r="I25" s="148">
        <v>902.18</v>
      </c>
    </row>
    <row r="26" spans="1:10" ht="15.75" customHeight="1" x14ac:dyDescent="0.2">
      <c r="A26" s="124" t="s">
        <v>60</v>
      </c>
      <c r="B26" s="125" t="s">
        <v>224</v>
      </c>
      <c r="C26" s="123"/>
      <c r="D26" s="166" t="s">
        <v>223</v>
      </c>
      <c r="E26" s="3">
        <v>4</v>
      </c>
      <c r="F26" s="3">
        <v>0</v>
      </c>
      <c r="G26" s="3">
        <v>2</v>
      </c>
      <c r="H26" s="148">
        <v>157555.14000000001</v>
      </c>
      <c r="I26" s="148">
        <v>3262.64</v>
      </c>
    </row>
    <row r="27" spans="1:10" ht="15.75" customHeight="1" x14ac:dyDescent="0.2">
      <c r="A27" s="124" t="s">
        <v>124</v>
      </c>
      <c r="B27" s="127" t="s">
        <v>225</v>
      </c>
      <c r="C27" s="123"/>
      <c r="D27" s="167" t="s">
        <v>226</v>
      </c>
      <c r="E27" s="3">
        <v>4</v>
      </c>
      <c r="F27" s="3">
        <v>0</v>
      </c>
      <c r="G27" s="3">
        <v>3</v>
      </c>
      <c r="H27" s="148"/>
      <c r="I27" s="148"/>
    </row>
    <row r="28" spans="1:10" ht="15.75" customHeight="1" x14ac:dyDescent="0.2">
      <c r="A28" s="124" t="s">
        <v>182</v>
      </c>
      <c r="B28" s="127" t="s">
        <v>227</v>
      </c>
      <c r="C28" s="123"/>
      <c r="D28" s="166" t="s">
        <v>223</v>
      </c>
      <c r="E28" s="3">
        <v>4</v>
      </c>
      <c r="F28" s="3">
        <v>0</v>
      </c>
      <c r="G28" s="3">
        <v>4</v>
      </c>
      <c r="H28" s="148">
        <v>697.2</v>
      </c>
      <c r="I28" s="148">
        <v>127594.91</v>
      </c>
    </row>
    <row r="29" spans="1:10" ht="25.5" customHeight="1" x14ac:dyDescent="0.2">
      <c r="A29" s="124" t="s">
        <v>228</v>
      </c>
      <c r="B29" s="127" t="s">
        <v>229</v>
      </c>
      <c r="C29" s="123"/>
      <c r="D29" s="167" t="s">
        <v>226</v>
      </c>
      <c r="E29" s="3">
        <v>4</v>
      </c>
      <c r="F29" s="3">
        <v>0</v>
      </c>
      <c r="G29" s="3">
        <v>5</v>
      </c>
      <c r="H29" s="148"/>
      <c r="I29" s="148"/>
    </row>
    <row r="30" spans="1:10" ht="15.75" customHeight="1" x14ac:dyDescent="0.2">
      <c r="A30" s="124" t="s">
        <v>230</v>
      </c>
      <c r="B30" s="127" t="s">
        <v>231</v>
      </c>
      <c r="C30" s="123"/>
      <c r="D30" s="166" t="s">
        <v>223</v>
      </c>
      <c r="E30" s="3">
        <v>4</v>
      </c>
      <c r="F30" s="3">
        <v>0</v>
      </c>
      <c r="G30" s="3">
        <v>6</v>
      </c>
      <c r="H30" s="148"/>
      <c r="I30" s="148"/>
    </row>
    <row r="31" spans="1:10" ht="15.75" customHeight="1" x14ac:dyDescent="0.2">
      <c r="A31" s="124" t="s">
        <v>232</v>
      </c>
      <c r="B31" s="127" t="s">
        <v>233</v>
      </c>
      <c r="C31" s="123"/>
      <c r="D31" s="167" t="s">
        <v>226</v>
      </c>
      <c r="E31" s="3">
        <v>4</v>
      </c>
      <c r="F31" s="3">
        <v>0</v>
      </c>
      <c r="G31" s="3">
        <v>7</v>
      </c>
      <c r="H31" s="148"/>
      <c r="I31" s="148"/>
    </row>
    <row r="32" spans="1:10" ht="15.75" customHeight="1" x14ac:dyDescent="0.2">
      <c r="A32" s="124" t="s">
        <v>234</v>
      </c>
      <c r="B32" s="127" t="s">
        <v>235</v>
      </c>
      <c r="C32" s="123"/>
      <c r="D32" s="166" t="s">
        <v>223</v>
      </c>
      <c r="E32" s="3">
        <v>4</v>
      </c>
      <c r="F32" s="3">
        <v>0</v>
      </c>
      <c r="G32" s="3">
        <v>8</v>
      </c>
      <c r="H32" s="148">
        <v>0</v>
      </c>
      <c r="I32" s="148">
        <v>0</v>
      </c>
    </row>
    <row r="33" spans="1:9" ht="15.75" customHeight="1" x14ac:dyDescent="0.2">
      <c r="A33" s="124" t="s">
        <v>236</v>
      </c>
      <c r="B33" s="127" t="s">
        <v>237</v>
      </c>
      <c r="C33" s="123"/>
      <c r="D33" s="167" t="s">
        <v>226</v>
      </c>
      <c r="E33" s="3">
        <v>4</v>
      </c>
      <c r="F33" s="3">
        <v>0</v>
      </c>
      <c r="G33" s="3">
        <v>9</v>
      </c>
      <c r="H33" s="148"/>
      <c r="I33" s="148"/>
    </row>
    <row r="34" spans="1:9" ht="15.75" customHeight="1" x14ac:dyDescent="0.2">
      <c r="A34" s="124" t="s">
        <v>238</v>
      </c>
      <c r="B34" s="127" t="s">
        <v>239</v>
      </c>
      <c r="C34" s="123"/>
      <c r="D34" s="166" t="s">
        <v>223</v>
      </c>
      <c r="E34" s="3">
        <v>4</v>
      </c>
      <c r="F34" s="3">
        <v>1</v>
      </c>
      <c r="G34" s="3">
        <v>0</v>
      </c>
      <c r="H34" s="148"/>
      <c r="I34" s="148"/>
    </row>
    <row r="35" spans="1:9" ht="15.75" customHeight="1" x14ac:dyDescent="0.2">
      <c r="A35" s="124" t="s">
        <v>240</v>
      </c>
      <c r="B35" s="129" t="s">
        <v>241</v>
      </c>
      <c r="C35" s="123"/>
      <c r="D35" s="167" t="s">
        <v>226</v>
      </c>
      <c r="E35" s="3">
        <v>4</v>
      </c>
      <c r="F35" s="3">
        <v>1</v>
      </c>
      <c r="G35" s="3">
        <v>1</v>
      </c>
      <c r="H35" s="148">
        <v>-148310.38</v>
      </c>
      <c r="I35" s="148">
        <v>-160692.13</v>
      </c>
    </row>
    <row r="36" spans="1:9" ht="18" customHeight="1" x14ac:dyDescent="0.2">
      <c r="A36" s="124" t="s">
        <v>242</v>
      </c>
      <c r="B36" s="129" t="s">
        <v>243</v>
      </c>
      <c r="C36" s="123"/>
      <c r="D36" s="167" t="s">
        <v>226</v>
      </c>
      <c r="E36" s="3">
        <v>4</v>
      </c>
      <c r="F36" s="3">
        <v>1</v>
      </c>
      <c r="G36" s="3">
        <v>2</v>
      </c>
      <c r="H36" s="148">
        <v>-2.68</v>
      </c>
      <c r="I36" s="148">
        <v>-447.27</v>
      </c>
    </row>
    <row r="37" spans="1:9" ht="25.5" customHeight="1" x14ac:dyDescent="0.2">
      <c r="A37" s="124" t="s">
        <v>244</v>
      </c>
      <c r="B37" s="129" t="s">
        <v>245</v>
      </c>
      <c r="C37" s="123"/>
      <c r="D37" s="167" t="s">
        <v>226</v>
      </c>
      <c r="E37" s="3">
        <v>4</v>
      </c>
      <c r="F37" s="3">
        <v>1</v>
      </c>
      <c r="G37" s="3">
        <v>3</v>
      </c>
      <c r="H37" s="148">
        <f>-11775.45-8756.75</f>
        <v>-20532.2</v>
      </c>
      <c r="I37" s="148">
        <v>-20005.190000000002</v>
      </c>
    </row>
    <row r="38" spans="1:9" ht="15.75" customHeight="1" x14ac:dyDescent="0.2">
      <c r="A38" s="124" t="s">
        <v>246</v>
      </c>
      <c r="B38" s="129" t="s">
        <v>247</v>
      </c>
      <c r="C38" s="123"/>
      <c r="D38" s="167" t="s">
        <v>226</v>
      </c>
      <c r="E38" s="3">
        <v>4</v>
      </c>
      <c r="F38" s="3">
        <v>1</v>
      </c>
      <c r="G38" s="3">
        <v>4</v>
      </c>
      <c r="H38" s="148">
        <v>-16802.75</v>
      </c>
      <c r="I38" s="148">
        <v>-16802.64</v>
      </c>
    </row>
    <row r="39" spans="1:9" ht="15.75" customHeight="1" x14ac:dyDescent="0.2">
      <c r="A39" s="124" t="s">
        <v>248</v>
      </c>
      <c r="B39" s="130" t="s">
        <v>249</v>
      </c>
      <c r="C39" s="123"/>
      <c r="D39" s="167" t="s">
        <v>226</v>
      </c>
      <c r="E39" s="3">
        <v>4</v>
      </c>
      <c r="F39" s="3">
        <v>1</v>
      </c>
      <c r="G39" s="3">
        <v>5</v>
      </c>
      <c r="H39" s="148">
        <v>-11400</v>
      </c>
      <c r="I39" s="148">
        <v>-11400</v>
      </c>
    </row>
    <row r="40" spans="1:9" ht="15.75" customHeight="1" x14ac:dyDescent="0.2">
      <c r="A40" s="124" t="s">
        <v>250</v>
      </c>
      <c r="B40" s="130" t="s">
        <v>251</v>
      </c>
      <c r="C40" s="123"/>
      <c r="D40" s="167" t="s">
        <v>226</v>
      </c>
      <c r="E40" s="3">
        <v>4</v>
      </c>
      <c r="F40" s="3">
        <v>1</v>
      </c>
      <c r="G40" s="3">
        <v>6</v>
      </c>
      <c r="H40" s="148">
        <f>-80498.54+2925+324.99+62.46+41.67+14.67+14.67</f>
        <v>-77115.079999999987</v>
      </c>
      <c r="I40" s="148">
        <v>-75047.87</v>
      </c>
    </row>
    <row r="41" spans="1:9" ht="15.75" customHeight="1" x14ac:dyDescent="0.2">
      <c r="A41" s="124" t="s">
        <v>252</v>
      </c>
      <c r="B41" s="130" t="s">
        <v>253</v>
      </c>
      <c r="C41" s="123"/>
      <c r="D41" s="167" t="s">
        <v>226</v>
      </c>
      <c r="E41" s="3">
        <v>4</v>
      </c>
      <c r="F41" s="3">
        <v>1</v>
      </c>
      <c r="G41" s="3">
        <v>7</v>
      </c>
      <c r="H41" s="148"/>
      <c r="I41" s="148"/>
    </row>
    <row r="42" spans="1:9" ht="15.75" customHeight="1" x14ac:dyDescent="0.2">
      <c r="A42" s="124" t="s">
        <v>254</v>
      </c>
      <c r="B42" s="131" t="s">
        <v>255</v>
      </c>
      <c r="C42" s="123"/>
      <c r="D42" s="166" t="s">
        <v>223</v>
      </c>
      <c r="E42" s="3">
        <v>4</v>
      </c>
      <c r="F42" s="3">
        <v>1</v>
      </c>
      <c r="G42" s="3">
        <v>8</v>
      </c>
      <c r="H42" s="148">
        <f>9340.84-459.54</f>
        <v>8881.2999999999993</v>
      </c>
      <c r="I42" s="148">
        <v>11129.369999999999</v>
      </c>
    </row>
    <row r="43" spans="1:9" ht="15.75" customHeight="1" x14ac:dyDescent="0.2">
      <c r="A43" s="124" t="s">
        <v>256</v>
      </c>
      <c r="B43" s="132" t="s">
        <v>257</v>
      </c>
      <c r="C43" s="123"/>
      <c r="D43" s="167" t="s">
        <v>226</v>
      </c>
      <c r="E43" s="3">
        <v>4</v>
      </c>
      <c r="F43" s="3">
        <v>1</v>
      </c>
      <c r="G43" s="3">
        <v>9</v>
      </c>
      <c r="H43" s="148">
        <f>-7020-2925-324.99-62.46-41.67-14.67-14.67-65.45-34782.98+11400-1186.57+11775.45+8756.75</f>
        <v>-14506.259999999998</v>
      </c>
      <c r="I43" s="148">
        <v>-13967.449999999999</v>
      </c>
    </row>
    <row r="44" spans="1:9" ht="25.5" customHeight="1" x14ac:dyDescent="0.2">
      <c r="A44" s="133" t="s">
        <v>71</v>
      </c>
      <c r="B44" s="134" t="s">
        <v>258</v>
      </c>
      <c r="C44" s="123"/>
      <c r="D44" s="167" t="s">
        <v>259</v>
      </c>
      <c r="E44" s="3">
        <v>4</v>
      </c>
      <c r="F44" s="3">
        <v>2</v>
      </c>
      <c r="G44" s="3">
        <v>0</v>
      </c>
      <c r="H44" s="148">
        <f>+SUM(H25:H43)</f>
        <v>-121076.16999999995</v>
      </c>
      <c r="I44" s="148">
        <v>-155473.45000000001</v>
      </c>
    </row>
    <row r="45" spans="1:9" ht="15.75" customHeight="1" x14ac:dyDescent="0.2">
      <c r="A45" s="124"/>
      <c r="B45" s="125"/>
      <c r="C45" s="123"/>
      <c r="D45" s="128"/>
      <c r="E45" s="194"/>
      <c r="F45" s="195"/>
      <c r="G45" s="196"/>
      <c r="H45" s="149"/>
      <c r="I45" s="148"/>
    </row>
    <row r="46" spans="1:9" ht="15.75" customHeight="1" x14ac:dyDescent="0.2">
      <c r="A46" s="133" t="s">
        <v>8</v>
      </c>
      <c r="B46" s="135" t="s">
        <v>260</v>
      </c>
      <c r="C46" s="123"/>
      <c r="D46" s="123"/>
      <c r="E46" s="194"/>
      <c r="F46" s="195"/>
      <c r="G46" s="196"/>
      <c r="H46" s="149"/>
      <c r="I46" s="148"/>
    </row>
    <row r="47" spans="1:9" ht="15.75" customHeight="1" x14ac:dyDescent="0.2">
      <c r="A47" s="124" t="s">
        <v>18</v>
      </c>
      <c r="B47" s="136" t="s">
        <v>261</v>
      </c>
      <c r="C47" s="123"/>
      <c r="D47" s="126" t="s">
        <v>223</v>
      </c>
      <c r="E47" s="124">
        <v>4</v>
      </c>
      <c r="F47" s="124">
        <v>2</v>
      </c>
      <c r="G47" s="124">
        <v>1</v>
      </c>
      <c r="H47" s="149"/>
      <c r="I47" s="148"/>
    </row>
    <row r="48" spans="1:9" ht="15.75" customHeight="1" x14ac:dyDescent="0.2">
      <c r="A48" s="124" t="s">
        <v>17</v>
      </c>
      <c r="B48" s="136" t="s">
        <v>262</v>
      </c>
      <c r="C48" s="123"/>
      <c r="D48" s="128" t="s">
        <v>226</v>
      </c>
      <c r="E48" s="124">
        <v>4</v>
      </c>
      <c r="F48" s="124">
        <v>2</v>
      </c>
      <c r="G48" s="124">
        <v>2</v>
      </c>
      <c r="H48" s="149"/>
      <c r="I48" s="148"/>
    </row>
    <row r="49" spans="1:9" ht="15.75" customHeight="1" x14ac:dyDescent="0.2">
      <c r="A49" s="124" t="s">
        <v>187</v>
      </c>
      <c r="B49" s="131" t="s">
        <v>263</v>
      </c>
      <c r="C49" s="123"/>
      <c r="D49" s="128" t="s">
        <v>226</v>
      </c>
      <c r="E49" s="124">
        <v>4</v>
      </c>
      <c r="F49" s="124">
        <v>2</v>
      </c>
      <c r="G49" s="124">
        <v>3</v>
      </c>
      <c r="H49" s="149"/>
      <c r="I49" s="148"/>
    </row>
    <row r="50" spans="1:9" ht="15.75" customHeight="1" x14ac:dyDescent="0.2">
      <c r="A50" s="124" t="s">
        <v>264</v>
      </c>
      <c r="B50" s="125" t="s">
        <v>265</v>
      </c>
      <c r="C50" s="123"/>
      <c r="D50" s="128" t="s">
        <v>226</v>
      </c>
      <c r="E50" s="124">
        <v>4</v>
      </c>
      <c r="F50" s="124">
        <v>2</v>
      </c>
      <c r="G50" s="124">
        <v>4</v>
      </c>
      <c r="H50" s="149"/>
      <c r="I50" s="148"/>
    </row>
    <row r="51" spans="1:9" ht="15.75" customHeight="1" x14ac:dyDescent="0.2">
      <c r="A51" s="124" t="s">
        <v>266</v>
      </c>
      <c r="B51" s="131" t="s">
        <v>267</v>
      </c>
      <c r="C51" s="123"/>
      <c r="D51" s="126" t="s">
        <v>223</v>
      </c>
      <c r="E51" s="124">
        <v>4</v>
      </c>
      <c r="F51" s="124">
        <v>2</v>
      </c>
      <c r="G51" s="124">
        <v>5</v>
      </c>
      <c r="H51" s="149"/>
      <c r="I51" s="148"/>
    </row>
    <row r="52" spans="1:9" ht="15.75" customHeight="1" x14ac:dyDescent="0.2">
      <c r="A52" s="124" t="s">
        <v>268</v>
      </c>
      <c r="B52" s="132" t="s">
        <v>269</v>
      </c>
      <c r="C52" s="123"/>
      <c r="D52" s="128" t="s">
        <v>226</v>
      </c>
      <c r="E52" s="124">
        <v>4</v>
      </c>
      <c r="F52" s="124">
        <v>2</v>
      </c>
      <c r="G52" s="124">
        <v>6</v>
      </c>
      <c r="H52" s="149"/>
      <c r="I52" s="148"/>
    </row>
    <row r="53" spans="1:9" ht="25.5" customHeight="1" x14ac:dyDescent="0.2">
      <c r="A53" s="137" t="s">
        <v>70</v>
      </c>
      <c r="B53" s="138" t="s">
        <v>270</v>
      </c>
      <c r="C53" s="123"/>
      <c r="D53" s="128" t="s">
        <v>259</v>
      </c>
      <c r="E53" s="124">
        <v>4</v>
      </c>
      <c r="F53" s="124">
        <v>2</v>
      </c>
      <c r="G53" s="124">
        <v>7</v>
      </c>
      <c r="H53" s="149">
        <f>+SUM(H47:H52)</f>
        <v>0</v>
      </c>
      <c r="I53" s="149">
        <v>0</v>
      </c>
    </row>
    <row r="54" spans="1:9" ht="15.75" customHeight="1" x14ac:dyDescent="0.2">
      <c r="A54" s="139"/>
      <c r="B54" s="122"/>
      <c r="C54" s="140"/>
      <c r="D54" s="128"/>
      <c r="E54" s="194"/>
      <c r="F54" s="195"/>
      <c r="G54" s="196"/>
      <c r="H54" s="149"/>
      <c r="I54" s="148"/>
    </row>
    <row r="55" spans="1:9" ht="25.5" customHeight="1" x14ac:dyDescent="0.2">
      <c r="A55" s="139" t="s">
        <v>166</v>
      </c>
      <c r="B55" s="141" t="s">
        <v>271</v>
      </c>
      <c r="C55" s="140"/>
      <c r="D55" s="128" t="s">
        <v>259</v>
      </c>
      <c r="E55" s="124">
        <v>4</v>
      </c>
      <c r="F55" s="124">
        <v>2</v>
      </c>
      <c r="G55" s="124">
        <v>8</v>
      </c>
      <c r="H55" s="149">
        <f>+H44+H53</f>
        <v>-121076.16999999995</v>
      </c>
      <c r="I55" s="149">
        <v>-155473.45000000001</v>
      </c>
    </row>
    <row r="56" spans="1:9" ht="15.75" customHeight="1" x14ac:dyDescent="0.2">
      <c r="A56" s="139"/>
      <c r="B56" s="122"/>
      <c r="C56" s="140"/>
      <c r="D56" s="128"/>
      <c r="E56" s="194"/>
      <c r="F56" s="195"/>
      <c r="G56" s="196"/>
      <c r="H56" s="149"/>
      <c r="I56" s="148"/>
    </row>
    <row r="57" spans="1:9" ht="15.75" customHeight="1" x14ac:dyDescent="0.2">
      <c r="A57" s="139" t="s">
        <v>58</v>
      </c>
      <c r="B57" s="141" t="s">
        <v>272</v>
      </c>
      <c r="C57" s="140"/>
      <c r="D57" s="128" t="s">
        <v>259</v>
      </c>
      <c r="E57" s="124">
        <v>4</v>
      </c>
      <c r="F57" s="124">
        <v>2</v>
      </c>
      <c r="G57" s="124">
        <v>9</v>
      </c>
      <c r="H57" s="149">
        <v>6513563.3899999997</v>
      </c>
      <c r="I57" s="148">
        <v>6752118</v>
      </c>
    </row>
    <row r="58" spans="1:9" ht="25.5" customHeight="1" x14ac:dyDescent="0.2">
      <c r="A58" s="139" t="s">
        <v>72</v>
      </c>
      <c r="B58" s="141" t="s">
        <v>273</v>
      </c>
      <c r="C58" s="140"/>
      <c r="D58" s="128" t="s">
        <v>259</v>
      </c>
      <c r="E58" s="124">
        <v>4</v>
      </c>
      <c r="F58" s="124">
        <v>3</v>
      </c>
      <c r="G58" s="124">
        <v>0</v>
      </c>
      <c r="H58" s="149"/>
      <c r="I58" s="148"/>
    </row>
    <row r="59" spans="1:9" ht="15.75" customHeight="1" x14ac:dyDescent="0.2">
      <c r="A59" s="139" t="s">
        <v>73</v>
      </c>
      <c r="B59" s="141" t="s">
        <v>274</v>
      </c>
      <c r="C59" s="140"/>
      <c r="D59" s="128" t="s">
        <v>259</v>
      </c>
      <c r="E59" s="124">
        <v>4</v>
      </c>
      <c r="F59" s="124">
        <v>3</v>
      </c>
      <c r="G59" s="124">
        <v>1</v>
      </c>
      <c r="H59" s="149">
        <f>+H55+H57+H58</f>
        <v>6392487.2199999997</v>
      </c>
      <c r="I59" s="149">
        <v>6596644.5499999998</v>
      </c>
    </row>
    <row r="60" spans="1:9" ht="15.75" customHeight="1" x14ac:dyDescent="0.2">
      <c r="A60" s="142"/>
      <c r="B60"/>
      <c r="C60"/>
      <c r="D60"/>
      <c r="E60"/>
      <c r="F60"/>
      <c r="G60"/>
      <c r="H60" s="156"/>
    </row>
    <row r="61" spans="1:9" ht="15.75" customHeight="1" x14ac:dyDescent="0.2">
      <c r="A61" s="142"/>
      <c r="B61"/>
      <c r="C61"/>
      <c r="D61"/>
      <c r="E61"/>
      <c r="F61"/>
      <c r="G61"/>
      <c r="H61" s="159"/>
      <c r="I61" s="156"/>
    </row>
    <row r="62" spans="1:9" ht="15.75" customHeight="1" x14ac:dyDescent="0.2">
      <c r="A62" s="142"/>
      <c r="B62"/>
      <c r="C62"/>
      <c r="D62"/>
      <c r="E62"/>
      <c r="F62"/>
      <c r="G62"/>
      <c r="H62"/>
    </row>
    <row r="63" spans="1:9" ht="51" x14ac:dyDescent="0.2">
      <c r="A63" s="143"/>
      <c r="B63" s="12" t="s">
        <v>285</v>
      </c>
      <c r="C63" s="12"/>
      <c r="D63" s="37"/>
      <c r="E63" s="38"/>
      <c r="F63" s="38"/>
      <c r="H63" s="37" t="s">
        <v>74</v>
      </c>
      <c r="I63" s="42" t="s">
        <v>75</v>
      </c>
    </row>
    <row r="64" spans="1:9" x14ac:dyDescent="0.2">
      <c r="A64" s="143"/>
      <c r="B64" s="12" t="s">
        <v>292</v>
      </c>
      <c r="C64" s="12"/>
      <c r="D64" s="12"/>
      <c r="E64" s="12"/>
      <c r="F64" s="12"/>
      <c r="H64" s="39"/>
      <c r="I64" s="41"/>
    </row>
    <row r="65" spans="1:1" x14ac:dyDescent="0.2">
      <c r="A65" s="143"/>
    </row>
    <row r="66" spans="1:1" x14ac:dyDescent="0.2">
      <c r="A66" s="143"/>
    </row>
    <row r="67" spans="1:1" x14ac:dyDescent="0.2">
      <c r="A67" s="143"/>
    </row>
    <row r="68" spans="1:1" x14ac:dyDescent="0.2">
      <c r="A68" s="143"/>
    </row>
  </sheetData>
  <mergeCells count="11">
    <mergeCell ref="E56:G56"/>
    <mergeCell ref="E23:G23"/>
    <mergeCell ref="A15:I15"/>
    <mergeCell ref="A16:I16"/>
    <mergeCell ref="A17:I17"/>
    <mergeCell ref="E21:G21"/>
    <mergeCell ref="E22:G22"/>
    <mergeCell ref="E24:G24"/>
    <mergeCell ref="E45:G45"/>
    <mergeCell ref="E46:G46"/>
    <mergeCell ref="E54:G54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L23" sqref="L23"/>
    </sheetView>
  </sheetViews>
  <sheetFormatPr defaultRowHeight="12.75" x14ac:dyDescent="0.2"/>
  <sheetData>
    <row r="1" spans="1:15" x14ac:dyDescent="0.2">
      <c r="A1" s="202" t="s">
        <v>286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15" x14ac:dyDescent="0.2">
      <c r="A2" s="203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</row>
    <row r="3" spans="1:15" x14ac:dyDescent="0.2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</row>
    <row r="4" spans="1:15" ht="27" customHeight="1" x14ac:dyDescent="0.2">
      <c r="A4" s="203"/>
      <c r="B4" s="203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</row>
  </sheetData>
  <mergeCells count="1">
    <mergeCell ref="A1:O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prilog 1</vt:lpstr>
      <vt:lpstr>prilog 2</vt:lpstr>
      <vt:lpstr>prilog 3</vt:lpstr>
      <vt:lpstr>prilog 4</vt:lpstr>
      <vt:lpstr>Bilješke</vt:lpstr>
      <vt:lpstr>'prilog 1'!Print_Area</vt:lpstr>
      <vt:lpstr>'prilog 2'!Print_Area</vt:lpstr>
      <vt:lpstr>'prilog 3'!Print_Area</vt:lpstr>
      <vt:lpstr>'prilog 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dbatinic</dc:creator>
  <cp:lastModifiedBy>Sabina Selmanovic</cp:lastModifiedBy>
  <cp:lastPrinted>2024-10-09T12:04:40Z</cp:lastPrinted>
  <dcterms:created xsi:type="dcterms:W3CDTF">2010-11-22T08:47:27Z</dcterms:created>
  <dcterms:modified xsi:type="dcterms:W3CDTF">2024-10-25T12:20:47Z</dcterms:modified>
</cp:coreProperties>
</file>