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csrv-ilirika\ZVANICNI DOKUMENTI2\OIF LILIUM GLOBAL\NVI FONDOVA ILIRIKE u BIH\03. LILIUM GLOBAL\2024\Oficijalni polugodišnji izvještaj\"/>
    </mc:Choice>
  </mc:AlternateContent>
  <bookViews>
    <workbookView xWindow="-120" yWindow="-120" windowWidth="29040" windowHeight="15990" firstSheet="1" activeTab="7"/>
  </bookViews>
  <sheets>
    <sheet name=" Prilog 1" sheetId="2" r:id="rId1"/>
    <sheet name="Prilog 2" sheetId="3" r:id="rId2"/>
    <sheet name="Prilog 3" sheetId="4" r:id="rId3"/>
    <sheet name=" Prilog 3a" sheetId="5" r:id="rId4"/>
    <sheet name="Prilog 3b" sheetId="6" r:id="rId5"/>
    <sheet name="Prilog 4" sheetId="7" r:id="rId6"/>
    <sheet name="Prilog 5 " sheetId="8" r:id="rId7"/>
    <sheet name="Prilog 5a " sheetId="9" r:id="rId8"/>
    <sheet name="Prilog 5b" sheetId="10" r:id="rId9"/>
    <sheet name="Prilog 5c" sheetId="11" r:id="rId10"/>
    <sheet name="Prilog 6" sheetId="12" r:id="rId11"/>
    <sheet name="Prilog 7" sheetId="13" r:id="rId12"/>
    <sheet name="Prilog 8" sheetId="14" r:id="rId13"/>
  </sheets>
  <externalReferences>
    <externalReference r:id="rId14"/>
    <externalReference r:id="rId15"/>
    <externalReference r:id="rId16"/>
  </externalReferences>
  <definedNames>
    <definedName name="OLE_LINK1" localSheetId="3">' Prilog 3a'!#REF!</definedName>
    <definedName name="_xlnm.Print_Area" localSheetId="0">' Prilog 1'!$A$1:$C$38</definedName>
    <definedName name="_xlnm.Print_Area" localSheetId="3">' Prilog 3a'!$A$1:$R$38</definedName>
    <definedName name="_xlnm.Print_Area" localSheetId="1">'Prilog 2'!$A$1:$O$144</definedName>
    <definedName name="_xlnm.Print_Area" localSheetId="2">'Prilog 3'!$A$1:$S$220</definedName>
    <definedName name="_xlnm.Print_Area" localSheetId="4">'Prilog 3b'!$A$1:$G$22</definedName>
    <definedName name="_xlnm.Print_Area" localSheetId="5">'Prilog 4'!$A$1:$D$34</definedName>
    <definedName name="_xlnm.Print_Area" localSheetId="7">'Prilog 5a '!$A$1:$I$66</definedName>
    <definedName name="_xlnm.Print_Area" localSheetId="9">'Prilog 5c'!$A$1:$E$28</definedName>
    <definedName name="_xlnm.Print_Area" localSheetId="10">'Prilog 6'!$A$1:$F$33</definedName>
    <definedName name="_xlnm.Print_Area" localSheetId="11">'Prilog 7'!$A$1:$E$24</definedName>
    <definedName name="_xlnm.Print_Area" localSheetId="12">'Prilog 8'!$A$1:$H$31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0" i="3" l="1"/>
  <c r="C27" i="7" l="1"/>
  <c r="B108" i="4" l="1"/>
  <c r="B107" i="4"/>
  <c r="B75" i="4"/>
  <c r="B74" i="4"/>
  <c r="B44" i="4"/>
  <c r="B43" i="4"/>
  <c r="B172" i="4"/>
  <c r="B204" i="4"/>
  <c r="D19" i="12" l="1"/>
  <c r="D15" i="12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6" i="10"/>
  <c r="I6" i="9" l="1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5" i="9"/>
  <c r="B43" i="9"/>
  <c r="C26" i="8" l="1"/>
  <c r="C27" i="8"/>
  <c r="C28" i="8"/>
  <c r="C29" i="8"/>
  <c r="C30" i="8"/>
  <c r="C25" i="8"/>
  <c r="C24" i="8"/>
  <c r="C23" i="8"/>
  <c r="C22" i="8"/>
  <c r="C21" i="8"/>
  <c r="C19" i="8"/>
  <c r="L18" i="8" l="1"/>
  <c r="L19" i="8"/>
  <c r="L20" i="8"/>
  <c r="L21" i="8"/>
  <c r="L22" i="8"/>
  <c r="L17" i="8"/>
  <c r="I24" i="8"/>
  <c r="I25" i="8"/>
  <c r="I26" i="8"/>
  <c r="I27" i="8"/>
  <c r="I28" i="8"/>
  <c r="I29" i="8"/>
  <c r="I30" i="8"/>
  <c r="I23" i="8"/>
  <c r="C207" i="4" l="1"/>
  <c r="D207" i="4"/>
  <c r="E207" i="4"/>
  <c r="G207" i="4"/>
  <c r="H207" i="4"/>
  <c r="I207" i="4"/>
  <c r="J207" i="4"/>
  <c r="M207" i="4"/>
  <c r="Q207" i="4"/>
  <c r="B207" i="4"/>
  <c r="G7" i="14" l="1"/>
  <c r="G12" i="14" s="1"/>
  <c r="E16" i="13"/>
  <c r="D16" i="13"/>
  <c r="C16" i="13"/>
  <c r="D21" i="11"/>
  <c r="B21" i="11"/>
  <c r="C15" i="11" s="1"/>
  <c r="E15" i="11"/>
  <c r="C26" i="7"/>
  <c r="C25" i="7"/>
  <c r="D24" i="7" s="1"/>
  <c r="C31" i="5"/>
  <c r="C21" i="5"/>
  <c r="C13" i="5"/>
  <c r="Q205" i="4"/>
  <c r="O205" i="4"/>
  <c r="M205" i="4"/>
  <c r="J205" i="4"/>
  <c r="I205" i="4"/>
  <c r="H205" i="4"/>
  <c r="G205" i="4"/>
  <c r="E205" i="4"/>
  <c r="D205" i="4"/>
  <c r="C205" i="4"/>
  <c r="B205" i="4"/>
  <c r="Q204" i="4"/>
  <c r="O204" i="4"/>
  <c r="M204" i="4"/>
  <c r="J204" i="4"/>
  <c r="I204" i="4"/>
  <c r="H204" i="4"/>
  <c r="G204" i="4"/>
  <c r="E204" i="4"/>
  <c r="D204" i="4"/>
  <c r="C204" i="4"/>
  <c r="K203" i="4"/>
  <c r="F203" i="4"/>
  <c r="K202" i="4"/>
  <c r="F202" i="4"/>
  <c r="K201" i="4"/>
  <c r="F201" i="4"/>
  <c r="K200" i="4"/>
  <c r="F200" i="4"/>
  <c r="K199" i="4"/>
  <c r="F199" i="4"/>
  <c r="K198" i="4"/>
  <c r="F198" i="4"/>
  <c r="K197" i="4"/>
  <c r="F197" i="4"/>
  <c r="K196" i="4"/>
  <c r="F196" i="4"/>
  <c r="K195" i="4"/>
  <c r="F195" i="4"/>
  <c r="K194" i="4"/>
  <c r="F194" i="4"/>
  <c r="K193" i="4"/>
  <c r="F193" i="4"/>
  <c r="K192" i="4"/>
  <c r="F192" i="4"/>
  <c r="K191" i="4"/>
  <c r="F191" i="4"/>
  <c r="K190" i="4"/>
  <c r="F190" i="4"/>
  <c r="K189" i="4"/>
  <c r="F189" i="4"/>
  <c r="K188" i="4"/>
  <c r="F188" i="4"/>
  <c r="K187" i="4"/>
  <c r="F187" i="4"/>
  <c r="K186" i="4"/>
  <c r="F186" i="4"/>
  <c r="K185" i="4"/>
  <c r="F185" i="4"/>
  <c r="K184" i="4"/>
  <c r="F184" i="4"/>
  <c r="K183" i="4"/>
  <c r="F183" i="4"/>
  <c r="K182" i="4"/>
  <c r="F182" i="4"/>
  <c r="K181" i="4"/>
  <c r="F181" i="4"/>
  <c r="K180" i="4"/>
  <c r="F180" i="4"/>
  <c r="K179" i="4"/>
  <c r="F179" i="4"/>
  <c r="K178" i="4"/>
  <c r="F178" i="4"/>
  <c r="K177" i="4"/>
  <c r="F177" i="4"/>
  <c r="K176" i="4"/>
  <c r="F176" i="4"/>
  <c r="K175" i="4"/>
  <c r="F175" i="4"/>
  <c r="K174" i="4"/>
  <c r="K204" i="4" s="1"/>
  <c r="F174" i="4"/>
  <c r="Q173" i="4"/>
  <c r="O173" i="4"/>
  <c r="M173" i="4"/>
  <c r="J173" i="4"/>
  <c r="I173" i="4"/>
  <c r="H173" i="4"/>
  <c r="G173" i="4"/>
  <c r="E173" i="4"/>
  <c r="D173" i="4"/>
  <c r="C173" i="4"/>
  <c r="B173" i="4"/>
  <c r="Q172" i="4"/>
  <c r="O172" i="4"/>
  <c r="M172" i="4"/>
  <c r="J172" i="4"/>
  <c r="I172" i="4"/>
  <c r="H172" i="4"/>
  <c r="G172" i="4"/>
  <c r="E172" i="4"/>
  <c r="D172" i="4"/>
  <c r="C172" i="4"/>
  <c r="K171" i="4"/>
  <c r="F171" i="4"/>
  <c r="K170" i="4"/>
  <c r="F170" i="4"/>
  <c r="K169" i="4"/>
  <c r="F169" i="4"/>
  <c r="K168" i="4"/>
  <c r="F168" i="4"/>
  <c r="K167" i="4"/>
  <c r="F167" i="4"/>
  <c r="K166" i="4"/>
  <c r="F166" i="4"/>
  <c r="K165" i="4"/>
  <c r="F165" i="4"/>
  <c r="K164" i="4"/>
  <c r="F164" i="4"/>
  <c r="K163" i="4"/>
  <c r="F163" i="4"/>
  <c r="K162" i="4"/>
  <c r="F162" i="4"/>
  <c r="K161" i="4"/>
  <c r="F161" i="4"/>
  <c r="K160" i="4"/>
  <c r="F160" i="4"/>
  <c r="K159" i="4"/>
  <c r="F159" i="4"/>
  <c r="K158" i="4"/>
  <c r="F158" i="4"/>
  <c r="K157" i="4"/>
  <c r="F157" i="4"/>
  <c r="K156" i="4"/>
  <c r="F156" i="4"/>
  <c r="K155" i="4"/>
  <c r="F155" i="4"/>
  <c r="K154" i="4"/>
  <c r="F154" i="4"/>
  <c r="K153" i="4"/>
  <c r="F153" i="4"/>
  <c r="K152" i="4"/>
  <c r="F152" i="4"/>
  <c r="K151" i="4"/>
  <c r="F151" i="4"/>
  <c r="K150" i="4"/>
  <c r="F150" i="4"/>
  <c r="K149" i="4"/>
  <c r="F149" i="4"/>
  <c r="K148" i="4"/>
  <c r="F148" i="4"/>
  <c r="K147" i="4"/>
  <c r="F147" i="4"/>
  <c r="K146" i="4"/>
  <c r="F146" i="4"/>
  <c r="K145" i="4"/>
  <c r="F145" i="4"/>
  <c r="K144" i="4"/>
  <c r="F144" i="4"/>
  <c r="K143" i="4"/>
  <c r="F143" i="4"/>
  <c r="K142" i="4"/>
  <c r="F142" i="4"/>
  <c r="K141" i="4"/>
  <c r="K172" i="4" s="1"/>
  <c r="F141" i="4"/>
  <c r="Q140" i="4"/>
  <c r="O140" i="4"/>
  <c r="M140" i="4"/>
  <c r="J140" i="4"/>
  <c r="I140" i="4"/>
  <c r="H140" i="4"/>
  <c r="G140" i="4"/>
  <c r="E140" i="4"/>
  <c r="D140" i="4"/>
  <c r="C140" i="4"/>
  <c r="B140" i="4"/>
  <c r="Q139" i="4"/>
  <c r="O139" i="4"/>
  <c r="M139" i="4"/>
  <c r="J139" i="4"/>
  <c r="I139" i="4"/>
  <c r="H139" i="4"/>
  <c r="G139" i="4"/>
  <c r="E139" i="4"/>
  <c r="D139" i="4"/>
  <c r="C139" i="4"/>
  <c r="B139" i="4"/>
  <c r="K138" i="4"/>
  <c r="F138" i="4"/>
  <c r="K137" i="4"/>
  <c r="F137" i="4"/>
  <c r="K136" i="4"/>
  <c r="F136" i="4"/>
  <c r="K135" i="4"/>
  <c r="F135" i="4"/>
  <c r="K134" i="4"/>
  <c r="F134" i="4"/>
  <c r="K133" i="4"/>
  <c r="F133" i="4"/>
  <c r="K132" i="4"/>
  <c r="F132" i="4"/>
  <c r="K131" i="4"/>
  <c r="F131" i="4"/>
  <c r="K130" i="4"/>
  <c r="F130" i="4"/>
  <c r="K129" i="4"/>
  <c r="F129" i="4"/>
  <c r="K128" i="4"/>
  <c r="F128" i="4"/>
  <c r="K127" i="4"/>
  <c r="F127" i="4"/>
  <c r="K126" i="4"/>
  <c r="F126" i="4"/>
  <c r="K125" i="4"/>
  <c r="F125" i="4"/>
  <c r="K124" i="4"/>
  <c r="F124" i="4"/>
  <c r="K123" i="4"/>
  <c r="F123" i="4"/>
  <c r="K122" i="4"/>
  <c r="F122" i="4"/>
  <c r="K121" i="4"/>
  <c r="F121" i="4"/>
  <c r="K120" i="4"/>
  <c r="F120" i="4"/>
  <c r="K119" i="4"/>
  <c r="F119" i="4"/>
  <c r="K118" i="4"/>
  <c r="F118" i="4"/>
  <c r="K117" i="4"/>
  <c r="F117" i="4"/>
  <c r="K116" i="4"/>
  <c r="F116" i="4"/>
  <c r="K115" i="4"/>
  <c r="F115" i="4"/>
  <c r="K114" i="4"/>
  <c r="F114" i="4"/>
  <c r="K113" i="4"/>
  <c r="F113" i="4"/>
  <c r="K112" i="4"/>
  <c r="F112" i="4"/>
  <c r="K111" i="4"/>
  <c r="F111" i="4"/>
  <c r="K110" i="4"/>
  <c r="F110" i="4"/>
  <c r="K109" i="4"/>
  <c r="F109" i="4"/>
  <c r="Q108" i="4"/>
  <c r="P108" i="4"/>
  <c r="O108" i="4"/>
  <c r="M108" i="4"/>
  <c r="J108" i="4"/>
  <c r="I108" i="4"/>
  <c r="H108" i="4"/>
  <c r="G108" i="4"/>
  <c r="E108" i="4"/>
  <c r="D108" i="4"/>
  <c r="C108" i="4"/>
  <c r="Q107" i="4"/>
  <c r="P107" i="4"/>
  <c r="M107" i="4"/>
  <c r="J107" i="4"/>
  <c r="I107" i="4"/>
  <c r="H107" i="4"/>
  <c r="G107" i="4"/>
  <c r="E107" i="4"/>
  <c r="D107" i="4"/>
  <c r="C107" i="4"/>
  <c r="K106" i="4"/>
  <c r="F106" i="4"/>
  <c r="K105" i="4"/>
  <c r="F105" i="4"/>
  <c r="K104" i="4"/>
  <c r="F104" i="4"/>
  <c r="K103" i="4"/>
  <c r="F103" i="4"/>
  <c r="R102" i="4"/>
  <c r="N102" i="4"/>
  <c r="K102" i="4"/>
  <c r="F102" i="4"/>
  <c r="R101" i="4"/>
  <c r="N101" i="4"/>
  <c r="K101" i="4"/>
  <c r="F101" i="4"/>
  <c r="K100" i="4"/>
  <c r="F100" i="4"/>
  <c r="K99" i="4"/>
  <c r="F99" i="4"/>
  <c r="K98" i="4"/>
  <c r="F98" i="4"/>
  <c r="K97" i="4"/>
  <c r="F97" i="4"/>
  <c r="K96" i="4"/>
  <c r="F96" i="4"/>
  <c r="K95" i="4"/>
  <c r="F95" i="4"/>
  <c r="K94" i="4"/>
  <c r="F94" i="4"/>
  <c r="K93" i="4"/>
  <c r="F93" i="4"/>
  <c r="K92" i="4"/>
  <c r="F92" i="4"/>
  <c r="K91" i="4"/>
  <c r="F91" i="4"/>
  <c r="K90" i="4"/>
  <c r="F90" i="4"/>
  <c r="K89" i="4"/>
  <c r="F89" i="4"/>
  <c r="K88" i="4"/>
  <c r="F88" i="4"/>
  <c r="K87" i="4"/>
  <c r="F87" i="4"/>
  <c r="K86" i="4"/>
  <c r="F86" i="4"/>
  <c r="K85" i="4"/>
  <c r="F85" i="4"/>
  <c r="K84" i="4"/>
  <c r="F84" i="4"/>
  <c r="K83" i="4"/>
  <c r="F83" i="4"/>
  <c r="K82" i="4"/>
  <c r="F82" i="4"/>
  <c r="K81" i="4"/>
  <c r="F81" i="4"/>
  <c r="K80" i="4"/>
  <c r="F80" i="4"/>
  <c r="K79" i="4"/>
  <c r="F79" i="4"/>
  <c r="K78" i="4"/>
  <c r="F78" i="4"/>
  <c r="K77" i="4"/>
  <c r="F77" i="4"/>
  <c r="K76" i="4"/>
  <c r="F76" i="4"/>
  <c r="Q75" i="4"/>
  <c r="O75" i="4"/>
  <c r="M75" i="4"/>
  <c r="J75" i="4"/>
  <c r="I75" i="4"/>
  <c r="H75" i="4"/>
  <c r="G75" i="4"/>
  <c r="E75" i="4"/>
  <c r="D75" i="4"/>
  <c r="C75" i="4"/>
  <c r="Q74" i="4"/>
  <c r="O74" i="4"/>
  <c r="M74" i="4"/>
  <c r="J74" i="4"/>
  <c r="I74" i="4"/>
  <c r="H74" i="4"/>
  <c r="G74" i="4"/>
  <c r="E74" i="4"/>
  <c r="D74" i="4"/>
  <c r="C74" i="4"/>
  <c r="K73" i="4"/>
  <c r="F73" i="4"/>
  <c r="K72" i="4"/>
  <c r="F72" i="4"/>
  <c r="K71" i="4"/>
  <c r="F71" i="4"/>
  <c r="K70" i="4"/>
  <c r="F70" i="4"/>
  <c r="K69" i="4"/>
  <c r="F69" i="4"/>
  <c r="K68" i="4"/>
  <c r="F68" i="4"/>
  <c r="K67" i="4"/>
  <c r="F67" i="4"/>
  <c r="K66" i="4"/>
  <c r="F66" i="4"/>
  <c r="K65" i="4"/>
  <c r="F65" i="4"/>
  <c r="K64" i="4"/>
  <c r="F64" i="4"/>
  <c r="K63" i="4"/>
  <c r="F63" i="4"/>
  <c r="K62" i="4"/>
  <c r="F62" i="4"/>
  <c r="K61" i="4"/>
  <c r="F61" i="4"/>
  <c r="K60" i="4"/>
  <c r="F60" i="4"/>
  <c r="K59" i="4"/>
  <c r="F59" i="4"/>
  <c r="K58" i="4"/>
  <c r="F58" i="4"/>
  <c r="K57" i="4"/>
  <c r="F57" i="4"/>
  <c r="K56" i="4"/>
  <c r="F56" i="4"/>
  <c r="K55" i="4"/>
  <c r="F55" i="4"/>
  <c r="K54" i="4"/>
  <c r="F54" i="4"/>
  <c r="K53" i="4"/>
  <c r="F53" i="4"/>
  <c r="K52" i="4"/>
  <c r="F52" i="4"/>
  <c r="K51" i="4"/>
  <c r="F51" i="4"/>
  <c r="K50" i="4"/>
  <c r="F50" i="4"/>
  <c r="K49" i="4"/>
  <c r="F49" i="4"/>
  <c r="K48" i="4"/>
  <c r="F48" i="4"/>
  <c r="K47" i="4"/>
  <c r="F47" i="4"/>
  <c r="K46" i="4"/>
  <c r="F46" i="4"/>
  <c r="K45" i="4"/>
  <c r="K74" i="4" s="1"/>
  <c r="F45" i="4"/>
  <c r="F75" i="4" s="1"/>
  <c r="Q44" i="4"/>
  <c r="P44" i="4"/>
  <c r="O44" i="4"/>
  <c r="M44" i="4"/>
  <c r="J44" i="4"/>
  <c r="I44" i="4"/>
  <c r="H44" i="4"/>
  <c r="G44" i="4"/>
  <c r="E44" i="4"/>
  <c r="D44" i="4"/>
  <c r="C44" i="4"/>
  <c r="Q43" i="4"/>
  <c r="P43" i="4"/>
  <c r="O43" i="4"/>
  <c r="M43" i="4"/>
  <c r="J43" i="4"/>
  <c r="I43" i="4"/>
  <c r="H43" i="4"/>
  <c r="G43" i="4"/>
  <c r="E43" i="4"/>
  <c r="D43" i="4"/>
  <c r="C43" i="4"/>
  <c r="K42" i="4"/>
  <c r="F42" i="4"/>
  <c r="K41" i="4"/>
  <c r="F41" i="4"/>
  <c r="K40" i="4"/>
  <c r="F40" i="4"/>
  <c r="K39" i="4"/>
  <c r="F39" i="4"/>
  <c r="K38" i="4"/>
  <c r="F38" i="4"/>
  <c r="K37" i="4"/>
  <c r="F37" i="4"/>
  <c r="K36" i="4"/>
  <c r="F36" i="4"/>
  <c r="K35" i="4"/>
  <c r="F35" i="4"/>
  <c r="K34" i="4"/>
  <c r="F34" i="4"/>
  <c r="K33" i="4"/>
  <c r="F33" i="4"/>
  <c r="K32" i="4"/>
  <c r="F32" i="4"/>
  <c r="K31" i="4"/>
  <c r="F31" i="4"/>
  <c r="K30" i="4"/>
  <c r="F30" i="4"/>
  <c r="K29" i="4"/>
  <c r="F29" i="4"/>
  <c r="K28" i="4"/>
  <c r="F28" i="4"/>
  <c r="K27" i="4"/>
  <c r="F27" i="4"/>
  <c r="K26" i="4"/>
  <c r="F26" i="4"/>
  <c r="K25" i="4"/>
  <c r="F25" i="4"/>
  <c r="K24" i="4"/>
  <c r="F24" i="4"/>
  <c r="K23" i="4"/>
  <c r="F23" i="4"/>
  <c r="K22" i="4"/>
  <c r="F22" i="4"/>
  <c r="K21" i="4"/>
  <c r="F21" i="4"/>
  <c r="K20" i="4"/>
  <c r="F20" i="4"/>
  <c r="K19" i="4"/>
  <c r="F19" i="4"/>
  <c r="K18" i="4"/>
  <c r="F18" i="4"/>
  <c r="K17" i="4"/>
  <c r="F17" i="4"/>
  <c r="K16" i="4"/>
  <c r="F16" i="4"/>
  <c r="K15" i="4"/>
  <c r="F15" i="4"/>
  <c r="K14" i="4"/>
  <c r="F14" i="4"/>
  <c r="K13" i="4"/>
  <c r="F13" i="4"/>
  <c r="K12" i="4"/>
  <c r="K207" i="4" s="1"/>
  <c r="F12" i="4"/>
  <c r="L138" i="3"/>
  <c r="L140" i="3" s="1"/>
  <c r="I50" i="3"/>
  <c r="J50" i="3" s="1"/>
  <c r="F50" i="3"/>
  <c r="I49" i="3"/>
  <c r="J49" i="3" s="1"/>
  <c r="F49" i="3"/>
  <c r="I48" i="3"/>
  <c r="J48" i="3" s="1"/>
  <c r="F48" i="3"/>
  <c r="I47" i="3"/>
  <c r="J47" i="3" s="1"/>
  <c r="F47" i="3"/>
  <c r="I46" i="3"/>
  <c r="J46" i="3" s="1"/>
  <c r="K139" i="3" s="1"/>
  <c r="F46" i="3"/>
  <c r="I42" i="3"/>
  <c r="J42" i="3" s="1"/>
  <c r="F42" i="3"/>
  <c r="I41" i="3"/>
  <c r="J41" i="3" s="1"/>
  <c r="F41" i="3"/>
  <c r="I40" i="3"/>
  <c r="J40" i="3" s="1"/>
  <c r="F40" i="3"/>
  <c r="I39" i="3"/>
  <c r="J39" i="3" s="1"/>
  <c r="F39" i="3"/>
  <c r="I38" i="3"/>
  <c r="J38" i="3" s="1"/>
  <c r="F38" i="3"/>
  <c r="I35" i="3"/>
  <c r="J35" i="3" s="1"/>
  <c r="F35" i="3"/>
  <c r="I34" i="3"/>
  <c r="J34" i="3" s="1"/>
  <c r="F34" i="3"/>
  <c r="I33" i="3"/>
  <c r="J33" i="3" s="1"/>
  <c r="F33" i="3"/>
  <c r="I32" i="3"/>
  <c r="J32" i="3" s="1"/>
  <c r="L32" i="3" s="1"/>
  <c r="F32" i="3"/>
  <c r="I31" i="3"/>
  <c r="J31" i="3" s="1"/>
  <c r="L31" i="3" s="1"/>
  <c r="F31" i="3"/>
  <c r="I30" i="3"/>
  <c r="J30" i="3" s="1"/>
  <c r="F30" i="3"/>
  <c r="I29" i="3"/>
  <c r="J29" i="3" s="1"/>
  <c r="F29" i="3"/>
  <c r="I28" i="3"/>
  <c r="J28" i="3" s="1"/>
  <c r="F28" i="3"/>
  <c r="I27" i="3"/>
  <c r="J27" i="3" s="1"/>
  <c r="F27" i="3"/>
  <c r="I26" i="3"/>
  <c r="J26" i="3" s="1"/>
  <c r="F26" i="3"/>
  <c r="I25" i="3"/>
  <c r="J25" i="3" s="1"/>
  <c r="L25" i="3" s="1"/>
  <c r="F25" i="3"/>
  <c r="I24" i="3"/>
  <c r="J24" i="3" s="1"/>
  <c r="F24" i="3"/>
  <c r="I23" i="3"/>
  <c r="J23" i="3" s="1"/>
  <c r="F23" i="3"/>
  <c r="I22" i="3"/>
  <c r="J22" i="3" s="1"/>
  <c r="F22" i="3"/>
  <c r="I21" i="3"/>
  <c r="J21" i="3" s="1"/>
  <c r="F21" i="3"/>
  <c r="I20" i="3"/>
  <c r="J20" i="3" s="1"/>
  <c r="L20" i="3" s="1"/>
  <c r="F20" i="3"/>
  <c r="I19" i="3"/>
  <c r="J19" i="3" s="1"/>
  <c r="F19" i="3"/>
  <c r="I18" i="3"/>
  <c r="J18" i="3" s="1"/>
  <c r="F18" i="3"/>
  <c r="I17" i="3"/>
  <c r="J17" i="3" s="1"/>
  <c r="F17" i="3"/>
  <c r="I16" i="3"/>
  <c r="J16" i="3" s="1"/>
  <c r="F16" i="3"/>
  <c r="I15" i="3"/>
  <c r="J15" i="3" s="1"/>
  <c r="F15" i="3"/>
  <c r="I14" i="3"/>
  <c r="I36" i="3" s="1"/>
  <c r="F14" i="3"/>
  <c r="F207" i="4" l="1"/>
  <c r="L13" i="4"/>
  <c r="L78" i="4"/>
  <c r="R78" i="4" s="1"/>
  <c r="L79" i="4"/>
  <c r="R79" i="4" s="1"/>
  <c r="L80" i="4"/>
  <c r="R80" i="4" s="1"/>
  <c r="L82" i="4"/>
  <c r="L83" i="4"/>
  <c r="R83" i="4" s="1"/>
  <c r="L84" i="4"/>
  <c r="L86" i="4"/>
  <c r="R86" i="4" s="1"/>
  <c r="L87" i="4"/>
  <c r="R87" i="4" s="1"/>
  <c r="L88" i="4"/>
  <c r="R88" i="4" s="1"/>
  <c r="L90" i="4"/>
  <c r="L91" i="4"/>
  <c r="R91" i="4" s="1"/>
  <c r="L92" i="4"/>
  <c r="L94" i="4"/>
  <c r="R94" i="4" s="1"/>
  <c r="L95" i="4"/>
  <c r="R95" i="4" s="1"/>
  <c r="L96" i="4"/>
  <c r="R96" i="4" s="1"/>
  <c r="L98" i="4"/>
  <c r="L99" i="4"/>
  <c r="R99" i="4" s="1"/>
  <c r="L100" i="4"/>
  <c r="L103" i="4"/>
  <c r="R103" i="4" s="1"/>
  <c r="L104" i="4"/>
  <c r="L105" i="4"/>
  <c r="R105" i="4" s="1"/>
  <c r="L106" i="4"/>
  <c r="L175" i="4"/>
  <c r="R175" i="4" s="1"/>
  <c r="L176" i="4"/>
  <c r="L177" i="4"/>
  <c r="R177" i="4" s="1"/>
  <c r="L178" i="4"/>
  <c r="L179" i="4"/>
  <c r="R179" i="4" s="1"/>
  <c r="L180" i="4"/>
  <c r="L181" i="4"/>
  <c r="R181" i="4" s="1"/>
  <c r="L182" i="4"/>
  <c r="L183" i="4"/>
  <c r="R183" i="4" s="1"/>
  <c r="L184" i="4"/>
  <c r="L185" i="4"/>
  <c r="R185" i="4" s="1"/>
  <c r="L186" i="4"/>
  <c r="L187" i="4"/>
  <c r="R187" i="4" s="1"/>
  <c r="L188" i="4"/>
  <c r="L189" i="4"/>
  <c r="R189" i="4" s="1"/>
  <c r="L190" i="4"/>
  <c r="L191" i="4"/>
  <c r="R191" i="4" s="1"/>
  <c r="L192" i="4"/>
  <c r="L193" i="4"/>
  <c r="R193" i="4" s="1"/>
  <c r="L194" i="4"/>
  <c r="L195" i="4"/>
  <c r="R195" i="4" s="1"/>
  <c r="L196" i="4"/>
  <c r="L197" i="4"/>
  <c r="R197" i="4" s="1"/>
  <c r="L198" i="4"/>
  <c r="L199" i="4"/>
  <c r="R199" i="4" s="1"/>
  <c r="L200" i="4"/>
  <c r="L201" i="4"/>
  <c r="R201" i="4" s="1"/>
  <c r="L202" i="4"/>
  <c r="L203" i="4"/>
  <c r="D18" i="12" s="1"/>
  <c r="L142" i="4"/>
  <c r="R142" i="4" s="1"/>
  <c r="L143" i="4"/>
  <c r="R143" i="4" s="1"/>
  <c r="L144" i="4"/>
  <c r="R144" i="4" s="1"/>
  <c r="L145" i="4"/>
  <c r="R145" i="4" s="1"/>
  <c r="L146" i="4"/>
  <c r="R146" i="4" s="1"/>
  <c r="L147" i="4"/>
  <c r="R147" i="4" s="1"/>
  <c r="L148" i="4"/>
  <c r="R148" i="4" s="1"/>
  <c r="L149" i="4"/>
  <c r="R149" i="4" s="1"/>
  <c r="L150" i="4"/>
  <c r="R150" i="4" s="1"/>
  <c r="L151" i="4"/>
  <c r="R151" i="4" s="1"/>
  <c r="L152" i="4"/>
  <c r="R152" i="4" s="1"/>
  <c r="L153" i="4"/>
  <c r="R153" i="4" s="1"/>
  <c r="L154" i="4"/>
  <c r="R154" i="4" s="1"/>
  <c r="L155" i="4"/>
  <c r="R155" i="4" s="1"/>
  <c r="L156" i="4"/>
  <c r="R156" i="4" s="1"/>
  <c r="L157" i="4"/>
  <c r="R157" i="4" s="1"/>
  <c r="L158" i="4"/>
  <c r="R158" i="4" s="1"/>
  <c r="L159" i="4"/>
  <c r="R159" i="4" s="1"/>
  <c r="L160" i="4"/>
  <c r="R160" i="4" s="1"/>
  <c r="L161" i="4"/>
  <c r="R161" i="4" s="1"/>
  <c r="L162" i="4"/>
  <c r="R162" i="4" s="1"/>
  <c r="L163" i="4"/>
  <c r="R163" i="4" s="1"/>
  <c r="L164" i="4"/>
  <c r="R164" i="4" s="1"/>
  <c r="L165" i="4"/>
  <c r="R165" i="4" s="1"/>
  <c r="L166" i="4"/>
  <c r="R166" i="4" s="1"/>
  <c r="L167" i="4"/>
  <c r="R167" i="4" s="1"/>
  <c r="L168" i="4"/>
  <c r="R168" i="4" s="1"/>
  <c r="L169" i="4"/>
  <c r="R169" i="4" s="1"/>
  <c r="L171" i="4"/>
  <c r="F172" i="4"/>
  <c r="K44" i="4"/>
  <c r="K75" i="4"/>
  <c r="K140" i="4"/>
  <c r="K139" i="4"/>
  <c r="F43" i="4"/>
  <c r="L16" i="4"/>
  <c r="R16" i="4" s="1"/>
  <c r="L17" i="4"/>
  <c r="R17" i="4" s="1"/>
  <c r="L19" i="4"/>
  <c r="R19" i="4" s="1"/>
  <c r="L20" i="4"/>
  <c r="R20" i="4" s="1"/>
  <c r="L21" i="4"/>
  <c r="R21" i="4" s="1"/>
  <c r="L23" i="4"/>
  <c r="R23" i="4" s="1"/>
  <c r="L24" i="4"/>
  <c r="R24" i="4" s="1"/>
  <c r="L25" i="4"/>
  <c r="R25" i="4" s="1"/>
  <c r="L27" i="4"/>
  <c r="R27" i="4" s="1"/>
  <c r="L28" i="4"/>
  <c r="R28" i="4" s="1"/>
  <c r="L29" i="4"/>
  <c r="R29" i="4" s="1"/>
  <c r="L31" i="4"/>
  <c r="R31" i="4" s="1"/>
  <c r="L32" i="4"/>
  <c r="R32" i="4" s="1"/>
  <c r="L33" i="4"/>
  <c r="R33" i="4" s="1"/>
  <c r="L35" i="4"/>
  <c r="R35" i="4" s="1"/>
  <c r="L36" i="4"/>
  <c r="R36" i="4" s="1"/>
  <c r="L37" i="4"/>
  <c r="R37" i="4" s="1"/>
  <c r="L39" i="4"/>
  <c r="R39" i="4" s="1"/>
  <c r="L40" i="4"/>
  <c r="R40" i="4" s="1"/>
  <c r="L41" i="4"/>
  <c r="R41" i="4" s="1"/>
  <c r="L46" i="4"/>
  <c r="N46" i="4" s="1"/>
  <c r="P46" i="4" s="1"/>
  <c r="L47" i="4"/>
  <c r="R47" i="4" s="1"/>
  <c r="L48" i="4"/>
  <c r="N48" i="4" s="1"/>
  <c r="P48" i="4" s="1"/>
  <c r="L49" i="4"/>
  <c r="N49" i="4" s="1"/>
  <c r="P49" i="4" s="1"/>
  <c r="L50" i="4"/>
  <c r="N50" i="4" s="1"/>
  <c r="P50" i="4" s="1"/>
  <c r="L51" i="4"/>
  <c r="R51" i="4" s="1"/>
  <c r="L52" i="4"/>
  <c r="N52" i="4" s="1"/>
  <c r="P52" i="4" s="1"/>
  <c r="L53" i="4"/>
  <c r="N53" i="4" s="1"/>
  <c r="P53" i="4" s="1"/>
  <c r="L54" i="4"/>
  <c r="N54" i="4" s="1"/>
  <c r="P54" i="4" s="1"/>
  <c r="L55" i="4"/>
  <c r="R55" i="4" s="1"/>
  <c r="L56" i="4"/>
  <c r="N56" i="4" s="1"/>
  <c r="P56" i="4" s="1"/>
  <c r="L57" i="4"/>
  <c r="N57" i="4" s="1"/>
  <c r="P57" i="4" s="1"/>
  <c r="L58" i="4"/>
  <c r="N58" i="4" s="1"/>
  <c r="P58" i="4" s="1"/>
  <c r="L59" i="4"/>
  <c r="R59" i="4" s="1"/>
  <c r="L60" i="4"/>
  <c r="N60" i="4" s="1"/>
  <c r="P60" i="4" s="1"/>
  <c r="L61" i="4"/>
  <c r="N61" i="4" s="1"/>
  <c r="P61" i="4" s="1"/>
  <c r="L62" i="4"/>
  <c r="N62" i="4" s="1"/>
  <c r="P62" i="4" s="1"/>
  <c r="L63" i="4"/>
  <c r="R63" i="4" s="1"/>
  <c r="L64" i="4"/>
  <c r="N64" i="4" s="1"/>
  <c r="P64" i="4" s="1"/>
  <c r="L65" i="4"/>
  <c r="N65" i="4" s="1"/>
  <c r="P65" i="4" s="1"/>
  <c r="L66" i="4"/>
  <c r="N66" i="4" s="1"/>
  <c r="P66" i="4" s="1"/>
  <c r="L67" i="4"/>
  <c r="R67" i="4" s="1"/>
  <c r="L68" i="4"/>
  <c r="N68" i="4" s="1"/>
  <c r="P68" i="4" s="1"/>
  <c r="L69" i="4"/>
  <c r="N69" i="4" s="1"/>
  <c r="P69" i="4" s="1"/>
  <c r="L70" i="4"/>
  <c r="N70" i="4" s="1"/>
  <c r="P70" i="4" s="1"/>
  <c r="L71" i="4"/>
  <c r="R71" i="4" s="1"/>
  <c r="L72" i="4"/>
  <c r="N72" i="4" s="1"/>
  <c r="P72" i="4" s="1"/>
  <c r="L73" i="4"/>
  <c r="N73" i="4" s="1"/>
  <c r="P73" i="4" s="1"/>
  <c r="L110" i="4"/>
  <c r="R110" i="4" s="1"/>
  <c r="L111" i="4"/>
  <c r="R111" i="4" s="1"/>
  <c r="L112" i="4"/>
  <c r="R112" i="4" s="1"/>
  <c r="L113" i="4"/>
  <c r="R113" i="4" s="1"/>
  <c r="L114" i="4"/>
  <c r="R114" i="4" s="1"/>
  <c r="L115" i="4"/>
  <c r="R115" i="4" s="1"/>
  <c r="L116" i="4"/>
  <c r="R116" i="4" s="1"/>
  <c r="L117" i="4"/>
  <c r="R117" i="4" s="1"/>
  <c r="L118" i="4"/>
  <c r="R118" i="4" s="1"/>
  <c r="L119" i="4"/>
  <c r="R119" i="4" s="1"/>
  <c r="L120" i="4"/>
  <c r="R120" i="4" s="1"/>
  <c r="L121" i="4"/>
  <c r="R121" i="4" s="1"/>
  <c r="L122" i="4"/>
  <c r="R122" i="4" s="1"/>
  <c r="L123" i="4"/>
  <c r="R123" i="4" s="1"/>
  <c r="L124" i="4"/>
  <c r="R124" i="4" s="1"/>
  <c r="L125" i="4"/>
  <c r="R125" i="4" s="1"/>
  <c r="L126" i="4"/>
  <c r="R126" i="4" s="1"/>
  <c r="L127" i="4"/>
  <c r="R127" i="4" s="1"/>
  <c r="L128" i="4"/>
  <c r="R128" i="4" s="1"/>
  <c r="L129" i="4"/>
  <c r="R129" i="4" s="1"/>
  <c r="L130" i="4"/>
  <c r="R130" i="4" s="1"/>
  <c r="L131" i="4"/>
  <c r="R131" i="4" s="1"/>
  <c r="L132" i="4"/>
  <c r="R132" i="4" s="1"/>
  <c r="L133" i="4"/>
  <c r="R133" i="4" s="1"/>
  <c r="L134" i="4"/>
  <c r="R134" i="4" s="1"/>
  <c r="L135" i="4"/>
  <c r="R135" i="4" s="1"/>
  <c r="L136" i="4"/>
  <c r="R136" i="4" s="1"/>
  <c r="L137" i="4"/>
  <c r="R137" i="4" s="1"/>
  <c r="L138" i="4"/>
  <c r="R138" i="4" s="1"/>
  <c r="K205" i="4"/>
  <c r="C25" i="5"/>
  <c r="D24" i="5" s="1"/>
  <c r="C28" i="7"/>
  <c r="D17" i="7"/>
  <c r="D13" i="7"/>
  <c r="D21" i="7"/>
  <c r="D15" i="7"/>
  <c r="D19" i="7"/>
  <c r="D23" i="7"/>
  <c r="C21" i="11"/>
  <c r="D12" i="7"/>
  <c r="D14" i="7"/>
  <c r="D16" i="7"/>
  <c r="D18" i="7"/>
  <c r="D20" i="7"/>
  <c r="D22" i="7"/>
  <c r="D22" i="5"/>
  <c r="D12" i="5"/>
  <c r="D16" i="5"/>
  <c r="N13" i="4"/>
  <c r="R13" i="4"/>
  <c r="N17" i="4"/>
  <c r="N19" i="4"/>
  <c r="N23" i="4"/>
  <c r="N25" i="4"/>
  <c r="N27" i="4"/>
  <c r="N31" i="4"/>
  <c r="N33" i="4"/>
  <c r="N35" i="4"/>
  <c r="N39" i="4"/>
  <c r="N41" i="4"/>
  <c r="R46" i="4"/>
  <c r="N47" i="4"/>
  <c r="P47" i="4" s="1"/>
  <c r="R48" i="4"/>
  <c r="R49" i="4"/>
  <c r="R50" i="4"/>
  <c r="N51" i="4"/>
  <c r="P51" i="4" s="1"/>
  <c r="R52" i="4"/>
  <c r="R53" i="4"/>
  <c r="R54" i="4"/>
  <c r="N55" i="4"/>
  <c r="P55" i="4" s="1"/>
  <c r="R56" i="4"/>
  <c r="R57" i="4"/>
  <c r="R58" i="4"/>
  <c r="N59" i="4"/>
  <c r="P59" i="4" s="1"/>
  <c r="R60" i="4"/>
  <c r="R61" i="4"/>
  <c r="R62" i="4"/>
  <c r="N63" i="4"/>
  <c r="P63" i="4" s="1"/>
  <c r="R64" i="4"/>
  <c r="R65" i="4"/>
  <c r="R66" i="4"/>
  <c r="N67" i="4"/>
  <c r="P67" i="4" s="1"/>
  <c r="R68" i="4"/>
  <c r="R69" i="4"/>
  <c r="R70" i="4"/>
  <c r="N71" i="4"/>
  <c r="P71" i="4" s="1"/>
  <c r="R72" i="4"/>
  <c r="R73" i="4"/>
  <c r="N78" i="4"/>
  <c r="N80" i="4"/>
  <c r="N82" i="4"/>
  <c r="R82" i="4"/>
  <c r="N84" i="4"/>
  <c r="R84" i="4"/>
  <c r="N86" i="4"/>
  <c r="N88" i="4"/>
  <c r="N90" i="4"/>
  <c r="R90" i="4"/>
  <c r="N92" i="4"/>
  <c r="R92" i="4"/>
  <c r="N94" i="4"/>
  <c r="N96" i="4"/>
  <c r="N98" i="4"/>
  <c r="R98" i="4"/>
  <c r="L15" i="4"/>
  <c r="N20" i="4"/>
  <c r="N28" i="4"/>
  <c r="N36" i="4"/>
  <c r="K108" i="4"/>
  <c r="K107" i="4"/>
  <c r="N79" i="4"/>
  <c r="N87" i="4"/>
  <c r="N95" i="4"/>
  <c r="K43" i="4"/>
  <c r="L14" i="4"/>
  <c r="L18" i="4"/>
  <c r="L22" i="4"/>
  <c r="L26" i="4"/>
  <c r="L30" i="4"/>
  <c r="L34" i="4"/>
  <c r="L38" i="4"/>
  <c r="L42" i="4"/>
  <c r="L45" i="4"/>
  <c r="F74" i="4"/>
  <c r="F108" i="4"/>
  <c r="F107" i="4"/>
  <c r="L76" i="4"/>
  <c r="L77" i="4"/>
  <c r="L81" i="4"/>
  <c r="L85" i="4"/>
  <c r="L89" i="4"/>
  <c r="L93" i="4"/>
  <c r="L97" i="4"/>
  <c r="N99" i="4"/>
  <c r="N100" i="4"/>
  <c r="R100" i="4"/>
  <c r="N103" i="4"/>
  <c r="N104" i="4"/>
  <c r="R104" i="4"/>
  <c r="N105" i="4"/>
  <c r="N106" i="4"/>
  <c r="R106" i="4"/>
  <c r="R171" i="4"/>
  <c r="N171" i="4"/>
  <c r="P171" i="4" s="1"/>
  <c r="N175" i="4"/>
  <c r="P175" i="4" s="1"/>
  <c r="R176" i="4"/>
  <c r="N176" i="4"/>
  <c r="P176" i="4" s="1"/>
  <c r="N177" i="4"/>
  <c r="P177" i="4" s="1"/>
  <c r="R178" i="4"/>
  <c r="N178" i="4"/>
  <c r="P178" i="4" s="1"/>
  <c r="N179" i="4"/>
  <c r="P179" i="4" s="1"/>
  <c r="R180" i="4"/>
  <c r="N180" i="4"/>
  <c r="P180" i="4" s="1"/>
  <c r="N181" i="4"/>
  <c r="P181" i="4" s="1"/>
  <c r="R182" i="4"/>
  <c r="N182" i="4"/>
  <c r="P182" i="4" s="1"/>
  <c r="N183" i="4"/>
  <c r="P183" i="4" s="1"/>
  <c r="R184" i="4"/>
  <c r="N184" i="4"/>
  <c r="P184" i="4" s="1"/>
  <c r="N185" i="4"/>
  <c r="P185" i="4" s="1"/>
  <c r="R186" i="4"/>
  <c r="N186" i="4"/>
  <c r="P186" i="4" s="1"/>
  <c r="N187" i="4"/>
  <c r="P187" i="4" s="1"/>
  <c r="R188" i="4"/>
  <c r="N188" i="4"/>
  <c r="P188" i="4" s="1"/>
  <c r="N189" i="4"/>
  <c r="P189" i="4" s="1"/>
  <c r="R190" i="4"/>
  <c r="N190" i="4"/>
  <c r="P190" i="4" s="1"/>
  <c r="N191" i="4"/>
  <c r="P191" i="4" s="1"/>
  <c r="R192" i="4"/>
  <c r="N192" i="4"/>
  <c r="P192" i="4" s="1"/>
  <c r="N193" i="4"/>
  <c r="P193" i="4" s="1"/>
  <c r="R194" i="4"/>
  <c r="N194" i="4"/>
  <c r="P194" i="4" s="1"/>
  <c r="N195" i="4"/>
  <c r="P195" i="4" s="1"/>
  <c r="R196" i="4"/>
  <c r="N196" i="4"/>
  <c r="P196" i="4" s="1"/>
  <c r="N197" i="4"/>
  <c r="P197" i="4" s="1"/>
  <c r="R198" i="4"/>
  <c r="N198" i="4"/>
  <c r="P198" i="4" s="1"/>
  <c r="N199" i="4"/>
  <c r="P199" i="4" s="1"/>
  <c r="R200" i="4"/>
  <c r="N200" i="4"/>
  <c r="P200" i="4" s="1"/>
  <c r="N201" i="4"/>
  <c r="P201" i="4" s="1"/>
  <c r="R202" i="4"/>
  <c r="N202" i="4"/>
  <c r="P202" i="4" s="1"/>
  <c r="N203" i="4"/>
  <c r="P203" i="4" s="1"/>
  <c r="F139" i="4"/>
  <c r="L109" i="4"/>
  <c r="N111" i="4"/>
  <c r="P111" i="4" s="1"/>
  <c r="N113" i="4"/>
  <c r="P113" i="4" s="1"/>
  <c r="N115" i="4"/>
  <c r="P115" i="4" s="1"/>
  <c r="N117" i="4"/>
  <c r="P117" i="4" s="1"/>
  <c r="N119" i="4"/>
  <c r="P119" i="4" s="1"/>
  <c r="N121" i="4"/>
  <c r="P121" i="4" s="1"/>
  <c r="N123" i="4"/>
  <c r="P123" i="4" s="1"/>
  <c r="N125" i="4"/>
  <c r="P125" i="4" s="1"/>
  <c r="N127" i="4"/>
  <c r="P127" i="4" s="1"/>
  <c r="N129" i="4"/>
  <c r="P129" i="4" s="1"/>
  <c r="N131" i="4"/>
  <c r="P131" i="4" s="1"/>
  <c r="N133" i="4"/>
  <c r="P133" i="4" s="1"/>
  <c r="N135" i="4"/>
  <c r="P135" i="4" s="1"/>
  <c r="N137" i="4"/>
  <c r="P137" i="4" s="1"/>
  <c r="F140" i="4"/>
  <c r="N142" i="4"/>
  <c r="P142" i="4" s="1"/>
  <c r="N143" i="4"/>
  <c r="P143" i="4" s="1"/>
  <c r="N144" i="4"/>
  <c r="P144" i="4" s="1"/>
  <c r="N145" i="4"/>
  <c r="P145" i="4" s="1"/>
  <c r="N146" i="4"/>
  <c r="P146" i="4" s="1"/>
  <c r="N147" i="4"/>
  <c r="P147" i="4" s="1"/>
  <c r="N148" i="4"/>
  <c r="P148" i="4" s="1"/>
  <c r="N149" i="4"/>
  <c r="P149" i="4" s="1"/>
  <c r="N150" i="4"/>
  <c r="P150" i="4" s="1"/>
  <c r="N151" i="4"/>
  <c r="P151" i="4" s="1"/>
  <c r="N152" i="4"/>
  <c r="P152" i="4" s="1"/>
  <c r="N153" i="4"/>
  <c r="P153" i="4" s="1"/>
  <c r="N154" i="4"/>
  <c r="P154" i="4" s="1"/>
  <c r="N155" i="4"/>
  <c r="P155" i="4" s="1"/>
  <c r="N156" i="4"/>
  <c r="P156" i="4" s="1"/>
  <c r="N157" i="4"/>
  <c r="P157" i="4" s="1"/>
  <c r="N158" i="4"/>
  <c r="P158" i="4" s="1"/>
  <c r="N159" i="4"/>
  <c r="P159" i="4" s="1"/>
  <c r="N160" i="4"/>
  <c r="P160" i="4" s="1"/>
  <c r="N161" i="4"/>
  <c r="P161" i="4" s="1"/>
  <c r="N162" i="4"/>
  <c r="P162" i="4" s="1"/>
  <c r="N163" i="4"/>
  <c r="P163" i="4" s="1"/>
  <c r="N164" i="4"/>
  <c r="P164" i="4" s="1"/>
  <c r="N165" i="4"/>
  <c r="P165" i="4" s="1"/>
  <c r="N166" i="4"/>
  <c r="P166" i="4" s="1"/>
  <c r="N167" i="4"/>
  <c r="P167" i="4" s="1"/>
  <c r="N168" i="4"/>
  <c r="P168" i="4" s="1"/>
  <c r="N169" i="4"/>
  <c r="P169" i="4" s="1"/>
  <c r="L12" i="4"/>
  <c r="F44" i="4"/>
  <c r="L170" i="4"/>
  <c r="K173" i="4"/>
  <c r="F205" i="4"/>
  <c r="L174" i="4"/>
  <c r="F204" i="4"/>
  <c r="F173" i="4"/>
  <c r="L141" i="4"/>
  <c r="J14" i="3"/>
  <c r="K138" i="3" s="1"/>
  <c r="K140" i="3" s="1"/>
  <c r="I43" i="3"/>
  <c r="J138" i="3" s="1"/>
  <c r="J140" i="3" s="1"/>
  <c r="I51" i="3"/>
  <c r="J139" i="3" s="1"/>
  <c r="N138" i="4" l="1"/>
  <c r="P138" i="4" s="1"/>
  <c r="N136" i="4"/>
  <c r="P136" i="4" s="1"/>
  <c r="N134" i="4"/>
  <c r="P134" i="4" s="1"/>
  <c r="N132" i="4"/>
  <c r="P132" i="4" s="1"/>
  <c r="N130" i="4"/>
  <c r="P130" i="4" s="1"/>
  <c r="N128" i="4"/>
  <c r="P128" i="4" s="1"/>
  <c r="N126" i="4"/>
  <c r="P126" i="4" s="1"/>
  <c r="N124" i="4"/>
  <c r="P124" i="4" s="1"/>
  <c r="N122" i="4"/>
  <c r="P122" i="4" s="1"/>
  <c r="N120" i="4"/>
  <c r="P120" i="4" s="1"/>
  <c r="N118" i="4"/>
  <c r="P118" i="4" s="1"/>
  <c r="N116" i="4"/>
  <c r="P116" i="4" s="1"/>
  <c r="N114" i="4"/>
  <c r="P114" i="4" s="1"/>
  <c r="N112" i="4"/>
  <c r="P112" i="4" s="1"/>
  <c r="N110" i="4"/>
  <c r="P110" i="4" s="1"/>
  <c r="R203" i="4"/>
  <c r="D20" i="12" s="1"/>
  <c r="N91" i="4"/>
  <c r="N83" i="4"/>
  <c r="N40" i="4"/>
  <c r="N32" i="4"/>
  <c r="N24" i="4"/>
  <c r="N16" i="4"/>
  <c r="N37" i="4"/>
  <c r="N29" i="4"/>
  <c r="N21" i="4"/>
  <c r="D20" i="5"/>
  <c r="D17" i="5"/>
  <c r="C32" i="5"/>
  <c r="Q209" i="4"/>
  <c r="D14" i="12"/>
  <c r="D25" i="12" s="1"/>
  <c r="L207" i="4"/>
  <c r="Q210" i="4"/>
  <c r="B14" i="6" s="1"/>
  <c r="B13" i="6"/>
  <c r="D14" i="5"/>
  <c r="D18" i="5"/>
  <c r="D23" i="5"/>
  <c r="D15" i="5"/>
  <c r="D19" i="5"/>
  <c r="D25" i="7"/>
  <c r="D26" i="7" s="1"/>
  <c r="D21" i="5"/>
  <c r="C35" i="5"/>
  <c r="C34" i="5"/>
  <c r="L173" i="4"/>
  <c r="L172" i="4"/>
  <c r="R141" i="4"/>
  <c r="N141" i="4"/>
  <c r="L205" i="4"/>
  <c r="D22" i="12" s="1"/>
  <c r="R174" i="4"/>
  <c r="N174" i="4"/>
  <c r="L204" i="4"/>
  <c r="R93" i="4"/>
  <c r="N93" i="4"/>
  <c r="R85" i="4"/>
  <c r="N85" i="4"/>
  <c r="R77" i="4"/>
  <c r="N77" i="4"/>
  <c r="R42" i="4"/>
  <c r="N42" i="4"/>
  <c r="R34" i="4"/>
  <c r="N34" i="4"/>
  <c r="R26" i="4"/>
  <c r="N26" i="4"/>
  <c r="R18" i="4"/>
  <c r="N18" i="4"/>
  <c r="R170" i="4"/>
  <c r="N170" i="4"/>
  <c r="P170" i="4" s="1"/>
  <c r="L44" i="4"/>
  <c r="R12" i="4"/>
  <c r="L43" i="4"/>
  <c r="N12" i="4"/>
  <c r="L139" i="4"/>
  <c r="L140" i="4"/>
  <c r="R109" i="4"/>
  <c r="N109" i="4"/>
  <c r="R97" i="4"/>
  <c r="N97" i="4"/>
  <c r="R89" i="4"/>
  <c r="N89" i="4"/>
  <c r="R81" i="4"/>
  <c r="N81" i="4"/>
  <c r="L108" i="4"/>
  <c r="L107" i="4"/>
  <c r="N76" i="4"/>
  <c r="R76" i="4"/>
  <c r="L75" i="4"/>
  <c r="R45" i="4"/>
  <c r="N45" i="4"/>
  <c r="L74" i="4"/>
  <c r="R38" i="4"/>
  <c r="N38" i="4"/>
  <c r="R30" i="4"/>
  <c r="N30" i="4"/>
  <c r="R22" i="4"/>
  <c r="N22" i="4"/>
  <c r="R14" i="4"/>
  <c r="N14" i="4"/>
  <c r="N15" i="4"/>
  <c r="R15" i="4"/>
  <c r="R209" i="4" l="1"/>
  <c r="R210" i="4"/>
  <c r="D16" i="12"/>
  <c r="N207" i="4"/>
  <c r="R207" i="4"/>
  <c r="B17" i="6" s="1"/>
  <c r="B16" i="6"/>
  <c r="B15" i="6"/>
  <c r="D13" i="5"/>
  <c r="D25" i="5" s="1"/>
  <c r="R75" i="4"/>
  <c r="R74" i="4"/>
  <c r="R108" i="4"/>
  <c r="R107" i="4"/>
  <c r="N139" i="4"/>
  <c r="P109" i="4"/>
  <c r="N140" i="4"/>
  <c r="N44" i="4"/>
  <c r="N43" i="4"/>
  <c r="R44" i="4"/>
  <c r="R43" i="4"/>
  <c r="R205" i="4"/>
  <c r="R204" i="4"/>
  <c r="N173" i="4"/>
  <c r="N172" i="4"/>
  <c r="P141" i="4"/>
  <c r="N75" i="4"/>
  <c r="N74" i="4"/>
  <c r="P45" i="4"/>
  <c r="N108" i="4"/>
  <c r="N107" i="4"/>
  <c r="R139" i="4"/>
  <c r="R140" i="4"/>
  <c r="N205" i="4"/>
  <c r="N204" i="4"/>
  <c r="P174" i="4"/>
  <c r="R173" i="4"/>
  <c r="R172" i="4"/>
  <c r="P207" i="4" l="1"/>
  <c r="P75" i="4"/>
  <c r="P74" i="4"/>
  <c r="P139" i="4"/>
  <c r="P140" i="4"/>
  <c r="P205" i="4"/>
  <c r="P204" i="4"/>
  <c r="P173" i="4"/>
  <c r="P172" i="4"/>
</calcChain>
</file>

<file path=xl/sharedStrings.xml><?xml version="1.0" encoding="utf-8"?>
<sst xmlns="http://schemas.openxmlformats.org/spreadsheetml/2006/main" count="1156" uniqueCount="593">
  <si>
    <t>Prilog 1</t>
  </si>
  <si>
    <t>OPĆI PODACI O FONDU na dan 30.06.2024. godine</t>
  </si>
  <si>
    <t xml:space="preserve">Opis </t>
  </si>
  <si>
    <t>Sadržaj</t>
  </si>
  <si>
    <t>Napomena</t>
  </si>
  <si>
    <t xml:space="preserve">1.Informacije o identitetu Fonda </t>
  </si>
  <si>
    <t>punu i skraćenu firmu, adresu sjedišta:</t>
  </si>
  <si>
    <t xml:space="preserve">Otvoreni investicijski fond sa javnom ponudom LILIUM GLOBAL;           OIF LILIUM GLOBAL;          Dženetića čikma 8; 71000 Sarajevo </t>
  </si>
  <si>
    <t>broj telefona i telefaksa:</t>
  </si>
  <si>
    <t>033 953 480; 033 953 489</t>
  </si>
  <si>
    <t>e-mail adresu:</t>
  </si>
  <si>
    <t>info@lilium-dzu.ba</t>
  </si>
  <si>
    <t>WEB:</t>
  </si>
  <si>
    <t>www.lilium-dzu.ba</t>
  </si>
  <si>
    <t>registarski broj Fonda u registru kod Komisije:</t>
  </si>
  <si>
    <t>JP-D-032-05</t>
  </si>
  <si>
    <t xml:space="preserve">ime i prezime direktora Fonda; </t>
  </si>
  <si>
    <t xml:space="preserve">ime i prezime predsjednika i članova nadzornog odbora Fonda; </t>
  </si>
  <si>
    <t>mandatni period članova Nadzornog odbora Fonda</t>
  </si>
  <si>
    <t xml:space="preserve">ime i prezime članova odbora za reviziju; </t>
  </si>
  <si>
    <t>mandatni period članova Odbora za reviziju Fonda</t>
  </si>
  <si>
    <t xml:space="preserve">firmu i sjedište ovlaštenog revizora; </t>
  </si>
  <si>
    <t>godine za koje je ovlašteni revizor vršio reviziju finansijskih izvještaja Fonda:</t>
  </si>
  <si>
    <t>2020, 2021 i 2022</t>
  </si>
  <si>
    <t xml:space="preserve">firmu i adresu sjedište depozitara Fonda. </t>
  </si>
  <si>
    <t xml:space="preserve">2. Informacije o Društvu koje upravlja Fondom: </t>
  </si>
  <si>
    <t>Društvo za upravljanje investicijskim fondovima LILIUM ASSET MANAGEMENT d.o.o. Sarajevo; LILIUM ASSET MANAGEMENT d.o.o. Sarajevo, Dženetića čikma 8; 71000 Sarajevo</t>
  </si>
  <si>
    <t>web:</t>
  </si>
  <si>
    <t xml:space="preserve">broj i datum Rješenja kojim je izdata dozvola za osnivanje Društva </t>
  </si>
  <si>
    <t>05/1-19-159/08; 17.04.2008.godine</t>
  </si>
  <si>
    <t xml:space="preserve">broj i datum Rješenja kojim je izdata dozvola Društvu za upravljanje Fondom: </t>
  </si>
  <si>
    <t>05/1-19-233/10; 23.09.2010.godine</t>
  </si>
  <si>
    <t>imena i prezimena članova uprave Društva:</t>
  </si>
  <si>
    <t>Nedim Vilogorac, Mirza Sladić</t>
  </si>
  <si>
    <t>mandatni period članova uprave Društva</t>
  </si>
  <si>
    <t>01.09.2021. godine - 31.08.2025. godine</t>
  </si>
  <si>
    <t xml:space="preserve">imena i prezimena predsjednika i članova Nadzornog odbora Društva; </t>
  </si>
  <si>
    <t xml:space="preserve">Azra Babović, predsjednica                           Aldina Avdić, član                                                       Saša Mulalić, član        </t>
  </si>
  <si>
    <t>mandatni period Nadzornog odbora Društva za upravljanje</t>
  </si>
  <si>
    <t>01.06.2021. godine - 24.11.2024. godine</t>
  </si>
  <si>
    <t xml:space="preserve">imena i prezimena članova Odbora za reviziju; </t>
  </si>
  <si>
    <t>mandatni period Odbora za reviziju Društva za upravljanje</t>
  </si>
  <si>
    <t>20.12.2021. godine - 20.12.2025. godine</t>
  </si>
  <si>
    <t xml:space="preserve">firmu i sjedište vanjskog revizora; </t>
  </si>
  <si>
    <t>ZUKO d.o.o. 2022</t>
  </si>
  <si>
    <t>godine za koje je ovlašteni revizor vršio reviziju finansijskih izvještaja Društva za upravljanje</t>
  </si>
  <si>
    <t>Zuko d.o.o. 2022.</t>
  </si>
  <si>
    <t xml:space="preserve">Ime i prezime osobe koja je sačinila izvještaj: </t>
  </si>
  <si>
    <t xml:space="preserve">Ime i prezime odgovornog lica za upravljanje: </t>
  </si>
  <si>
    <t xml:space="preserve">Amra Mehanović: </t>
  </si>
  <si>
    <t>NedimVilogorac, dipl. oec.</t>
  </si>
  <si>
    <t xml:space="preserve">Naziv fonda :                                                        </t>
  </si>
  <si>
    <t>OIF LILIUM GLOBAL</t>
  </si>
  <si>
    <t>Prilog 2</t>
  </si>
  <si>
    <t xml:space="preserve">Registarski broj fonda : </t>
  </si>
  <si>
    <t xml:space="preserve">Naziv društva za upravljanje: </t>
  </si>
  <si>
    <t>LILIUM ASSET MANAGEMENT d.o.o. Sarajevo</t>
  </si>
  <si>
    <t>Matični broj društva za upravljanje:</t>
  </si>
  <si>
    <t>65-01-0233-08</t>
  </si>
  <si>
    <t xml:space="preserve">JIB društva za upravljanje: </t>
  </si>
  <si>
    <t>4201337670008</t>
  </si>
  <si>
    <t>JIB investicionog fonda:</t>
  </si>
  <si>
    <t>IZVJEŠTAJ O UTVRĐIVANJU VRIJEDNOSTI IMOVINE IZ PORTFOLIJA INVESTICIJSKOG FONDA na dan 30.06.2024. godine</t>
  </si>
  <si>
    <t>Rb</t>
  </si>
  <si>
    <t>Naziv emitenta</t>
  </si>
  <si>
    <t>Oznaka papira</t>
  </si>
  <si>
    <t>Ukupan broj emitovanih vp/udjela</t>
  </si>
  <si>
    <t>Broj vp/udjela u vlasništvu Fonda</t>
  </si>
  <si>
    <t>% vlasništva fonda</t>
  </si>
  <si>
    <t>Nabavna cijena vp/udjela</t>
  </si>
  <si>
    <t>Fer cijena vp/udjela</t>
  </si>
  <si>
    <t>Ukupna vrijednost ulaganja</t>
  </si>
  <si>
    <t>% od NVI fonda</t>
  </si>
  <si>
    <t>Način vrednovanja</t>
  </si>
  <si>
    <t>% prekoračenja u investiranju</t>
  </si>
  <si>
    <t>Vrijednost prekoračenja</t>
  </si>
  <si>
    <t>Datum nastanka prekoračenja</t>
  </si>
  <si>
    <t>Rok za usaglašavanje</t>
  </si>
  <si>
    <t>6 (5/4*100)</t>
  </si>
  <si>
    <t>9 (5*8)</t>
  </si>
  <si>
    <t>ULAGANJA U INSTRUMENTE KAPITALA</t>
  </si>
  <si>
    <t>Ulaganje u dionice domaćih emitenata (osim u dionice investicijskih fondova)</t>
  </si>
  <si>
    <t>1.</t>
  </si>
  <si>
    <t>BAGS-ENERGOTEHNIKA d.d. Vogošća</t>
  </si>
  <si>
    <t>BAGSR</t>
  </si>
  <si>
    <t>PROCJENA</t>
  </si>
  <si>
    <t>2.</t>
  </si>
  <si>
    <t>BH TELECOM D.D. SARAJEVO</t>
  </si>
  <si>
    <t>BHTSR</t>
  </si>
  <si>
    <t>TRŽIŠNA CIJENA</t>
  </si>
  <si>
    <t>3.</t>
  </si>
  <si>
    <t>BOSNA AUTO D.D. SARAJEVO</t>
  </si>
  <si>
    <t>BOATRK2</t>
  </si>
  <si>
    <t>4.</t>
  </si>
  <si>
    <t>ČAJAVEC MEGA A.D.</t>
  </si>
  <si>
    <t>CMEG-R-A</t>
  </si>
  <si>
    <t>5.</t>
  </si>
  <si>
    <t>ENERGONOVA D.D. SARAJEVO</t>
  </si>
  <si>
    <t>EGNSR</t>
  </si>
  <si>
    <t>6.</t>
  </si>
  <si>
    <t>ŠIPAD -ERC DD SARAJEVO</t>
  </si>
  <si>
    <t>SRCSR</t>
  </si>
  <si>
    <t>7.</t>
  </si>
  <si>
    <t>IGMAN DD KONJIC</t>
  </si>
  <si>
    <t>IGKCRK3</t>
  </si>
  <si>
    <t>15.04.2024.</t>
  </si>
  <si>
    <t xml:space="preserve">Rok za usklađenje je što kraći prema uslovima na tržištu i zaštiti interesa </t>
  </si>
  <si>
    <t>8.</t>
  </si>
  <si>
    <t>ASA BANKA D.D. Sarajevo</t>
  </si>
  <si>
    <t>IKBZRK2</t>
  </si>
  <si>
    <t>9.</t>
  </si>
  <si>
    <t>JKP JABLANICA DD</t>
  </si>
  <si>
    <t>JABLRK4</t>
  </si>
  <si>
    <t>10.</t>
  </si>
  <si>
    <t>MERKUR D.D. SARAJEVO</t>
  </si>
  <si>
    <t>MRKSR</t>
  </si>
  <si>
    <t>11.</t>
  </si>
  <si>
    <t>METALOTEHNA D.D. TUZLA</t>
  </si>
  <si>
    <t>MTHNRK2</t>
  </si>
  <si>
    <t>12.</t>
  </si>
  <si>
    <t xml:space="preserve">RUDNICI BOKSITA JAJCE DD JAJCE </t>
  </si>
  <si>
    <t>RBKJRK2</t>
  </si>
  <si>
    <t>19.03.2024.</t>
  </si>
  <si>
    <t>13.</t>
  </si>
  <si>
    <t xml:space="preserve">RMK PROMET ZENICA DD ZENICA </t>
  </si>
  <si>
    <t>RPRZRK2</t>
  </si>
  <si>
    <t>14.</t>
  </si>
  <si>
    <t>SARAJEVO-OSIGURANJE DD</t>
  </si>
  <si>
    <t>SOSOR</t>
  </si>
  <si>
    <t>15.</t>
  </si>
  <si>
    <t>ŠIPAD KOMERC DD</t>
  </si>
  <si>
    <t>SPKMR</t>
  </si>
  <si>
    <t>16.</t>
  </si>
  <si>
    <t>ŠTAMPARIJA FOJNICA DD FOJNICA</t>
  </si>
  <si>
    <t>STFJR</t>
  </si>
  <si>
    <t>17.</t>
  </si>
  <si>
    <t>TRZ HADŽIĆI D.D.</t>
  </si>
  <si>
    <t>TRZHR</t>
  </si>
  <si>
    <t>18.</t>
  </si>
  <si>
    <t>TELEDIGITAL D.D. SARAJEVO</t>
  </si>
  <si>
    <t>TTRSR</t>
  </si>
  <si>
    <t>01.01.2023.</t>
  </si>
  <si>
    <t>19.</t>
  </si>
  <si>
    <t>UNIONINVESTPLASTIKA D.D.</t>
  </si>
  <si>
    <t>UNPLR</t>
  </si>
  <si>
    <t>20.</t>
  </si>
  <si>
    <t>JKP VODOVOD I KANALIZACIJA DD KONJIC</t>
  </si>
  <si>
    <t>VKNKRK1</t>
  </si>
  <si>
    <t>21.</t>
  </si>
  <si>
    <t>GP ŽGP Sarajevo</t>
  </si>
  <si>
    <t>ZGPSR</t>
  </si>
  <si>
    <t>22.</t>
  </si>
  <si>
    <t>ZVEČEVO-LASTA DD ČAPLJINA</t>
  </si>
  <si>
    <t>ZVLCR</t>
  </si>
  <si>
    <t>Ukupna ulaganja u dionice domaćih emitenata (osim u dionice investicijskih fondova)</t>
  </si>
  <si>
    <t>Ulaganje u dionice domaćih investicijskih fondova</t>
  </si>
  <si>
    <t>23.</t>
  </si>
  <si>
    <t>ZIF BIG -Investiciona grupa d.d. Sarajevo</t>
  </si>
  <si>
    <t>BIGFRK3</t>
  </si>
  <si>
    <t>04.01.2024.</t>
  </si>
  <si>
    <t>24.</t>
  </si>
  <si>
    <t>ZIF CROBIH FOND DD MOSTAR</t>
  </si>
  <si>
    <t>CRBFRK1</t>
  </si>
  <si>
    <t>25.</t>
  </si>
  <si>
    <t>ZIF MI-GROUP DD</t>
  </si>
  <si>
    <t>MIGFRK2</t>
  </si>
  <si>
    <t>26.</t>
  </si>
  <si>
    <t>ZIF NAPRIJED</t>
  </si>
  <si>
    <t>NPRFRK2</t>
  </si>
  <si>
    <t>27.</t>
  </si>
  <si>
    <t>OIF HYPO BH EQUITY</t>
  </si>
  <si>
    <t>HBHEQ-OIF</t>
  </si>
  <si>
    <t>Ukupna ulaganja u dionice domaćih investicijskih fondova</t>
  </si>
  <si>
    <t>Ukupna ulaganja u dionice domaćih emitenata</t>
  </si>
  <si>
    <t>Ulaganje u dionice inostranih emitenata (osim dionica investicijskih fondova)</t>
  </si>
  <si>
    <t>28.</t>
  </si>
  <si>
    <t>Alphabet Inc. Class A</t>
  </si>
  <si>
    <t>ABEA</t>
  </si>
  <si>
    <t>29.</t>
  </si>
  <si>
    <t>Amazon.com, Inc.</t>
  </si>
  <si>
    <t>AMZN</t>
  </si>
  <si>
    <t>30.</t>
  </si>
  <si>
    <t>NVIDIA Corporation</t>
  </si>
  <si>
    <t>NVDA</t>
  </si>
  <si>
    <t>31.</t>
  </si>
  <si>
    <t>Super Micro Computer Inc.</t>
  </si>
  <si>
    <t>SMCI</t>
  </si>
  <si>
    <t>32.</t>
  </si>
  <si>
    <t>VAR ENERGI ASA.</t>
  </si>
  <si>
    <t>J4V</t>
  </si>
  <si>
    <t>UKUPNO</t>
  </si>
  <si>
    <t>Ukupno ulaganje u dionice inostranih investicijskih fondova</t>
  </si>
  <si>
    <t>Ukupna ulaganja u dionice inostranih emitenata</t>
  </si>
  <si>
    <t>UKUPNA ULAGANJA U INSTRUMENTE KAPITALA</t>
  </si>
  <si>
    <t>ULAGANJA U DUŽNIČKE INSTRUMENTE</t>
  </si>
  <si>
    <t>Ulaganje u obveznice domaćih emitenata</t>
  </si>
  <si>
    <t>Ukupna ulaganja u obveznice domaćih emitenata</t>
  </si>
  <si>
    <t>Ostala ulaganja u dužničke instrumente domaćih emitenata</t>
  </si>
  <si>
    <t>Ukupna ostala ulaganja u dužničke instrumente domaćih emitenata</t>
  </si>
  <si>
    <t>Ukupna ulaganja u dužničke instrumente domaćih emitenata</t>
  </si>
  <si>
    <t>Ulaganja u obveznice inostranih emitenata</t>
  </si>
  <si>
    <t>Ukupna ulaganja u obveznice inostranih emitenata</t>
  </si>
  <si>
    <t>Ostala ulaganja u dužničke instrumente inostranih emitenata</t>
  </si>
  <si>
    <t>Ukupna ostala ulaganja u dužničke instrumente inostranih emitenata</t>
  </si>
  <si>
    <t>Ukupna ulaganja u dužničke instrumente inostranih emitenata</t>
  </si>
  <si>
    <t>UKUPNA ULAGANJA U DUŽNIČKE INSTRUMENTE</t>
  </si>
  <si>
    <t>ULAGANJA U UDJELE INVESTICIJSKIH FONDOVA</t>
  </si>
  <si>
    <t>Ulaganja u udjele domaćih investicijskih fondova</t>
  </si>
  <si>
    <t>Ukupna ulaganja u udjele domaćih investicijskih fondova</t>
  </si>
  <si>
    <t>Ulaganja u udjele inostranih investicijskih fondova</t>
  </si>
  <si>
    <t>Ukupna ulaganja u udjele inostranih investicijskih fondova</t>
  </si>
  <si>
    <t>UKUPNA ULAGANJA U UDJELE INVESTICIJSKIH FONDOVA</t>
  </si>
  <si>
    <t>ULAGANJA U FINANSIJSKE DERIVATE</t>
  </si>
  <si>
    <t>Ulaganje u finansijske derivate domaćih emitenata</t>
  </si>
  <si>
    <t>Ukupna ulaganja u finansijske derivate domaćih emitenata</t>
  </si>
  <si>
    <t>Ulaganje u finansijske derivate inostranih emitenata</t>
  </si>
  <si>
    <t>Ukupna ulaganja u finansijske derivate inostranih emitenata</t>
  </si>
  <si>
    <t>UKUPNA ULAGANJA U FINANSIJSKE DERIVATE</t>
  </si>
  <si>
    <t>OSTALA ULAGANJA</t>
  </si>
  <si>
    <t>Ulaganje u ostale dozvoljene oblike finansijske imovine u zemlji</t>
  </si>
  <si>
    <t>Ukupna ulaganja u ostale oblike finansijske imovine u zemlji</t>
  </si>
  <si>
    <t>Ulaganja u ostale dozvoljene oblike finansijske imovine u inostranstvu</t>
  </si>
  <si>
    <t>UKUPNA OSTALA ULAGANJA</t>
  </si>
  <si>
    <t>ULAGANJA U DEPOZITE</t>
  </si>
  <si>
    <t>Ulaganje u depozite kod domaćih banaka</t>
  </si>
  <si>
    <t>Ukupna ulaganja u depozite kod domaćih banaka</t>
  </si>
  <si>
    <t>Ulaganje u depozite kod inostranih banaka</t>
  </si>
  <si>
    <t>Ukupna ulaganja u depozite kod inostranih banaka</t>
  </si>
  <si>
    <t>UKUPNA ULAGANJA U DEPOZITE</t>
  </si>
  <si>
    <t>Vrsta nekretnine</t>
  </si>
  <si>
    <t>Vrijednost ulaganja</t>
  </si>
  <si>
    <t>Površina m2</t>
  </si>
  <si>
    <t>Cijena po m2</t>
  </si>
  <si>
    <t>Fer vrijednost nekretnine</t>
  </si>
  <si>
    <t>ULAGANJE U NEKRETNINE</t>
  </si>
  <si>
    <t>Ulaganje u nekretnine radi izdavanja u najam</t>
  </si>
  <si>
    <t>Ukupna ulaganja u nekretnine radi davanja u najam</t>
  </si>
  <si>
    <t>Ulaganje u nekretnine radi prodaje</t>
  </si>
  <si>
    <t>Ukupna ulaganja u nekretnine radi prodaje</t>
  </si>
  <si>
    <t>UKUPNA ULAGANJA U NEKRETNINE</t>
  </si>
  <si>
    <t>REKAPITULACIJA</t>
  </si>
  <si>
    <t>Nabavna vrijednost ulaganja</t>
  </si>
  <si>
    <t>UKUPNA DOMAĆA ULAGANJA</t>
  </si>
  <si>
    <t>UKUPNA ULAGANJA U INOSTRANSTVU</t>
  </si>
  <si>
    <t>UKUPNA ULAGANJA</t>
  </si>
  <si>
    <t>Amra Mehanović:</t>
  </si>
  <si>
    <t>Naziv fonda</t>
  </si>
  <si>
    <t>Prilog 3</t>
  </si>
  <si>
    <t>Registarski broj fonda</t>
  </si>
  <si>
    <t>Naziv društva za upravljanje</t>
  </si>
  <si>
    <t>LILIUM ASSET MANAGEMENT D.O.O. SARAJEVO</t>
  </si>
  <si>
    <t>Matični broj društva za upravljanje</t>
  </si>
  <si>
    <t>JIB društva za upravljanje</t>
  </si>
  <si>
    <t>JIB investicijskog fonda</t>
  </si>
  <si>
    <t/>
  </si>
  <si>
    <t xml:space="preserve">IZVJEŠTAJ O OBRAČUNU VRIJEDNOSTI NETO IMOVINE INVESTICIJSKOG FONDA ZA MJESEC period 01.01. - 30.06.2023.godine </t>
  </si>
  <si>
    <t>Datum</t>
  </si>
  <si>
    <t>IMOVINA FONDA</t>
  </si>
  <si>
    <t xml:space="preserve">OBAVEZE FONDA </t>
  </si>
  <si>
    <t xml:space="preserve"> Ukupna neto vrijednost imovine </t>
  </si>
  <si>
    <t xml:space="preserve"> Iznos umanjenja neto vrijednosti imovine zbog  prekoračenja i neusklađenosti ulaganja</t>
  </si>
  <si>
    <t xml:space="preserve">Neto vrijednost imovine za obračun naknade za upravljanje </t>
  </si>
  <si>
    <t xml:space="preserve">% naknade za upravljanje </t>
  </si>
  <si>
    <t>Iznos naknade za upravljanje</t>
  </si>
  <si>
    <t>Broj dionica/udjela  fonda</t>
  </si>
  <si>
    <t>NVI po dionici/udjelu fonda</t>
  </si>
  <si>
    <t xml:space="preserve">Gotovina </t>
  </si>
  <si>
    <t xml:space="preserve">Ulaganja </t>
  </si>
  <si>
    <t xml:space="preserve">Potraživanja </t>
  </si>
  <si>
    <t>Ostalo</t>
  </si>
  <si>
    <t xml:space="preserve">Obaveze  po osnovu ulaganja fonda </t>
  </si>
  <si>
    <t>Obaveze po osnovu troškova poslovanja</t>
  </si>
  <si>
    <t>Obaveze prema DUF-u</t>
  </si>
  <si>
    <t>Ostale</t>
  </si>
  <si>
    <t>Prosjek</t>
  </si>
  <si>
    <t xml:space="preserve">Ukupno </t>
  </si>
  <si>
    <t>Obračun upravljačke provizije:</t>
  </si>
  <si>
    <t>min</t>
  </si>
  <si>
    <t>max</t>
  </si>
  <si>
    <t>%</t>
  </si>
  <si>
    <t>2% od NVI</t>
  </si>
  <si>
    <t xml:space="preserve">Iznos </t>
  </si>
  <si>
    <t>KVP</t>
  </si>
  <si>
    <t>Obračun:</t>
  </si>
  <si>
    <t>Direktor:</t>
  </si>
  <si>
    <t>Amra Mehanović</t>
  </si>
  <si>
    <t>Nedim Vilogorac, dipl. oec.</t>
  </si>
  <si>
    <t>Prilog 3a</t>
  </si>
  <si>
    <t>IZVJEŠTAJ O OBRAČUNU NETO VRIJEDNOSTI IMOVINE INVESTICIJSKOG FONDA PO DIONICI/UDJELU na dan 30.06.2024. godine</t>
  </si>
  <si>
    <t>Redni broj</t>
  </si>
  <si>
    <t>Opis</t>
  </si>
  <si>
    <t>Ukupna vrijednost na dan izvještaja</t>
  </si>
  <si>
    <t>Učešće u vrijednosti imovine fonda (%)</t>
  </si>
  <si>
    <t>I</t>
  </si>
  <si>
    <t>IMOVINA INVESTICIJSKOG FONDA</t>
  </si>
  <si>
    <t>Gotovina i gotovinski ekvivalenti</t>
  </si>
  <si>
    <t>Ulaganje fonda (2.1+2.2.+2.3.+2.4.+2.5.+2.6.+2.7.)</t>
  </si>
  <si>
    <t>2.1.</t>
  </si>
  <si>
    <t>Ulaganje u instrumente kapitala (dionice osim dionica investicijskih fondova)</t>
  </si>
  <si>
    <t>2.2.</t>
  </si>
  <si>
    <t>Ulaganja u dužničke instrumente (obveznice)</t>
  </si>
  <si>
    <t>2.3.</t>
  </si>
  <si>
    <t>Ulaganja u druge vrste dužničkih instrumenata</t>
  </si>
  <si>
    <t>2.4.</t>
  </si>
  <si>
    <t>Ulaganja u dionice i udjele investicijskih fondova</t>
  </si>
  <si>
    <t>2.5.</t>
  </si>
  <si>
    <t>Ostala finansijska imovina</t>
  </si>
  <si>
    <t>2.6.</t>
  </si>
  <si>
    <t>Depoziti i plasmani</t>
  </si>
  <si>
    <t>2.7.</t>
  </si>
  <si>
    <t>Ulaganja u nekretnine</t>
  </si>
  <si>
    <t>Potraživanja (3.1.+3.2.+3.3.)</t>
  </si>
  <si>
    <t>3.1.</t>
  </si>
  <si>
    <t>Potraživanja iz poslovanja</t>
  </si>
  <si>
    <t>3.2.</t>
  </si>
  <si>
    <t>Potraživanja od društva za upravljanje</t>
  </si>
  <si>
    <t>3.3.</t>
  </si>
  <si>
    <t>Ostala potraživanja, odgođena porezna imovina i razgraničenja</t>
  </si>
  <si>
    <t>I=(1+2+3)</t>
  </si>
  <si>
    <t>UKUPNA IMOVINA INVESTICIJSKOG FONDA</t>
  </si>
  <si>
    <t>II</t>
  </si>
  <si>
    <t>OBAVEZE INVESTICIJSKOG FONDA</t>
  </si>
  <si>
    <t>Obaveze po osnovu ulaganja</t>
  </si>
  <si>
    <t>Obaveze prema društvu za upravljanje</t>
  </si>
  <si>
    <t>Ostale obaveze</t>
  </si>
  <si>
    <t>II=(4+5+6+7)</t>
  </si>
  <si>
    <t>UKUPNE OBAVEZE INVESTICIJSKOG FONDA</t>
  </si>
  <si>
    <t>III=(I-II)</t>
  </si>
  <si>
    <t>NETO IMOVINA INVESTICIJSKOG FONDA</t>
  </si>
  <si>
    <t>IV</t>
  </si>
  <si>
    <t>BROJ DIONIOCA/UDJELA</t>
  </si>
  <si>
    <t>V=(III/IV)</t>
  </si>
  <si>
    <t>NETO VRIJEDNOST IMOVINE PO DIONICI/UDJELU</t>
  </si>
  <si>
    <t>VI</t>
  </si>
  <si>
    <t>CIJENA DIONICE/UDJELA</t>
  </si>
  <si>
    <t>Prilog 3b</t>
  </si>
  <si>
    <t>IZVJEŠTAJ O NVI PO DIONICI/UDJELU I CIJENI DIONICE/UDJELA INVESTICIJSKOG FONDA</t>
  </si>
  <si>
    <t>za period od 01.01.2023. do 30.06.2024.</t>
  </si>
  <si>
    <t>Udio / dionica fonda</t>
  </si>
  <si>
    <t>Tekuća godina</t>
  </si>
  <si>
    <t>Prethodna godina</t>
  </si>
  <si>
    <t>Ranije godine</t>
  </si>
  <si>
    <t>Najniža vrijednost</t>
  </si>
  <si>
    <t>Najviša vrijednost</t>
  </si>
  <si>
    <t>Najniža cijena</t>
  </si>
  <si>
    <t>1,7093</t>
  </si>
  <si>
    <t>Najviša cijena</t>
  </si>
  <si>
    <t>1,7452</t>
  </si>
  <si>
    <t>Prosječna cijena</t>
  </si>
  <si>
    <t>1,7237</t>
  </si>
  <si>
    <t>Prilog 4</t>
  </si>
  <si>
    <t>IZVJEŠTAJ O STRUKTURI I VISINI TROŠKOVA  INVESTICIJSKOG FONDA  za period:  01.01.-30.06.2024. godine</t>
  </si>
  <si>
    <t>Red. Br.</t>
  </si>
  <si>
    <t>Vrsta troška</t>
  </si>
  <si>
    <t>Iznos (KM)</t>
  </si>
  <si>
    <t>Udio %</t>
  </si>
  <si>
    <t>Naknada društvu za upravljanje (provizija)</t>
  </si>
  <si>
    <t xml:space="preserve">Naknada Registru vrijednosnih papira u Federaciji BiH </t>
  </si>
  <si>
    <t>Naknada depozitaru</t>
  </si>
  <si>
    <t xml:space="preserve">Naknada za reviziju </t>
  </si>
  <si>
    <t>Naknada za računovodstvo</t>
  </si>
  <si>
    <t>Naknada berzi</t>
  </si>
  <si>
    <t>Troškovi kupovine i prodaje ulaganja</t>
  </si>
  <si>
    <t xml:space="preserve">Troškovi servisiranja dioničara </t>
  </si>
  <si>
    <t>Naknade i troškovi nadzornog odbora</t>
  </si>
  <si>
    <t>Naknade i troškovi direktora fonda</t>
  </si>
  <si>
    <t>Naknada Komisiji za vrijednosne papire Federacije BiH</t>
  </si>
  <si>
    <t>Rashodi po osnovu poreza</t>
  </si>
  <si>
    <t>Ostali troškovi</t>
  </si>
  <si>
    <t>Ukupno troškovi:</t>
  </si>
  <si>
    <t>Ukupni troškovi iz člana 65. ili 93. Zakona o investicijskim fondovima</t>
  </si>
  <si>
    <t>Ime i prezime odgovornog lica društva za upravljanje:</t>
  </si>
  <si>
    <t>Ime i prezime osobe koja je sačinila izvještaj: Amra Mehanović</t>
  </si>
  <si>
    <t>Nedim Vilogorac</t>
  </si>
  <si>
    <t xml:space="preserve">Naziv fonda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</si>
  <si>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JIB fonda:</t>
  </si>
  <si>
    <t>IZVJEŠTAJ O  TRANSAKCIJAMA IMOVINOM INVESTICIJSKOG FONDA  za period 01.01.30.06.2024. godine</t>
  </si>
  <si>
    <t>R.br.</t>
  </si>
  <si>
    <t xml:space="preserve">Naziv emitenta </t>
  </si>
  <si>
    <t>Simbol</t>
  </si>
  <si>
    <t xml:space="preserve">Stanje na početku perioda </t>
  </si>
  <si>
    <t xml:space="preserve">Transakcije tokom perioda </t>
  </si>
  <si>
    <t xml:space="preserve">Stanje na kraju perioda </t>
  </si>
  <si>
    <t xml:space="preserve">Kupovine </t>
  </si>
  <si>
    <t>Prodaje</t>
  </si>
  <si>
    <t xml:space="preserve"> % učešća kod emitenta</t>
  </si>
  <si>
    <t xml:space="preserve">Jedinična fer vrij.                </t>
  </si>
  <si>
    <t xml:space="preserve">Ukupna fer vrijednost ulaganja </t>
  </si>
  <si>
    <t xml:space="preserve"> % učešća u NVI fonda</t>
  </si>
  <si>
    <t xml:space="preserve">količina </t>
  </si>
  <si>
    <t xml:space="preserve">prosječna cijena </t>
  </si>
  <si>
    <t>vrijednost</t>
  </si>
  <si>
    <t>ULAGANJA U  UDJELE INVESTICIJSKIH FONDOVA</t>
  </si>
  <si>
    <t>ULAGANJA U OSTALE  FINANSIJSKE INSTRUMENTE I DERIVATE</t>
  </si>
  <si>
    <t>Kupovina</t>
  </si>
  <si>
    <t>Prodaja</t>
  </si>
  <si>
    <t xml:space="preserve">Vrsta nekretnine </t>
  </si>
  <si>
    <r>
      <t>Površina             m</t>
    </r>
    <r>
      <rPr>
        <b/>
        <vertAlign val="superscript"/>
        <sz val="10"/>
        <rFont val="Times New Roman"/>
        <family val="1"/>
        <charset val="238"/>
      </rPr>
      <t>2</t>
    </r>
  </si>
  <si>
    <r>
      <t>Cijena               po m</t>
    </r>
    <r>
      <rPr>
        <b/>
        <vertAlign val="superscript"/>
        <sz val="10"/>
        <rFont val="Times New Roman"/>
        <family val="1"/>
        <charset val="238"/>
      </rPr>
      <t>2</t>
    </r>
  </si>
  <si>
    <t xml:space="preserve">Fer vrijednost </t>
  </si>
  <si>
    <t>ULAGANJA U NEKRETNINE</t>
  </si>
  <si>
    <t xml:space="preserve">Dospjeće </t>
  </si>
  <si>
    <t xml:space="preserve">Naziv banke </t>
  </si>
  <si>
    <t>Vrijednost depozita</t>
  </si>
  <si>
    <t>Iznos</t>
  </si>
  <si>
    <t>Prilog 5a</t>
  </si>
  <si>
    <t>IZVJEŠTAJ O REALIZIRANIM DOBICIMA (GUBICIMA) OD PRODAJE IMOVINE INVESTICIJSKOG FONDA za period 01.01.-30.06.2023. godine</t>
  </si>
  <si>
    <t>Datum prodaje</t>
  </si>
  <si>
    <t>Vrsta ulaganja</t>
  </si>
  <si>
    <t xml:space="preserve">Simbol ili oznaka </t>
  </si>
  <si>
    <t>Oznaka kategorijefinancijske imovine i obveza prema MSFI 9*</t>
  </si>
  <si>
    <t>Količina ili nominalna vrijednost</t>
  </si>
  <si>
    <t>Knjigovodstvena ili fer vrijednost</t>
  </si>
  <si>
    <t>Prodajna vrijednost</t>
  </si>
  <si>
    <t>Realizirani dobitak/gubitak</t>
  </si>
  <si>
    <t>pri čemu Vrsta ulaganja može biti:</t>
  </si>
  <si>
    <t>1 Prenosivi vlasnički vrijednosni papiri</t>
  </si>
  <si>
    <t>2 Prenosivi dužnički vrijednosni papiri</t>
  </si>
  <si>
    <t>3 Instrumenti tržišta novca</t>
  </si>
  <si>
    <t>4 Udjeli/dionice investicijskih fondova</t>
  </si>
  <si>
    <t>5 Depoziti</t>
  </si>
  <si>
    <t>6 Nekretnine</t>
  </si>
  <si>
    <t>7 Finansijski derivati</t>
  </si>
  <si>
    <t>8 Ostala ulaganja</t>
  </si>
  <si>
    <t xml:space="preserve"> 9 Poslovni udjeli</t>
  </si>
  <si>
    <t>*Oznaka kategorije financijske imovine prema MSFI 9</t>
  </si>
  <si>
    <t>1 Finansijska imovina i financijske obaveze po fer vrijednosti kroz bilans uspjeha</t>
  </si>
  <si>
    <t>2 Finansijska imovina i obaveze po fer vrijednosti kroz ostali ukupni rezultat</t>
  </si>
  <si>
    <t>3 Finansijska imovina i obaveze po amortizovanom trošku</t>
  </si>
  <si>
    <t>Prilog 5b</t>
  </si>
  <si>
    <t>IZVJEŠTAJ O NEREALIZIRANIM DOBICIMA (GUBICIMA)  I UMANJENJU VRIJEDNOSTI IMOVINE  INVESTICIJSKOG FONDA  za period 01.01.-30.06.2024. godine</t>
  </si>
  <si>
    <t>Simbol ili oznaka</t>
  </si>
  <si>
    <t xml:space="preserve">Naziv emitenta ili druge ugovorne strane </t>
  </si>
  <si>
    <t>Oznaka kategorije  imovine i obaveza prema MSFI 9*</t>
  </si>
  <si>
    <t>Trošak nabave ili početna vrijednost izvještajnog perioda</t>
  </si>
  <si>
    <t>Nerealizirani dobitak ili gubitak priznat kroz bilans uspjeha – usklađivanje fer vrijednosti</t>
  </si>
  <si>
    <t>Neto kursne razlike</t>
  </si>
  <si>
    <t>Amortizacija diskonta ili premije imovine s fiksnim dospijećem</t>
  </si>
  <si>
    <t>Umanjenje vrijednosti za očekivane kreditne gubitke</t>
  </si>
  <si>
    <t>Nerealizirani dobitak ili gubitak priznat kroz ostali ukupni rezultat (u izvještajnom periodu)</t>
  </si>
  <si>
    <t>Revalorizacijske rezerve računovodstva zaštite</t>
  </si>
  <si>
    <r>
      <t xml:space="preserve">Naziv društva za upravljanje: </t>
    </r>
    <r>
      <rPr>
        <b/>
        <sz val="9"/>
        <rFont val="Arial"/>
        <family val="2"/>
        <charset val="238"/>
      </rPr>
      <t>LILIUM ASSET MANAGEMENT D.O.O. SARAJEVO</t>
    </r>
  </si>
  <si>
    <t>IZVJEŠTAJ O VRIJEDNOSTI TRANSAKCIJA FONDA OBAVLJENIM PUTEM  POJEDINAČNOG  PROFESIONALNOG POSREDNIKA I IZNOSU OBRAČUNATE NAKNADE za period 01.01. - 30.06.2024. godine</t>
  </si>
  <si>
    <t>Naziv berzanskog posrednika</t>
  </si>
  <si>
    <t xml:space="preserve">Vrijednost transakcija </t>
  </si>
  <si>
    <t>Učešće u ukupnoj vrijednosti transakcija</t>
  </si>
  <si>
    <t>Iznos provizije</t>
  </si>
  <si>
    <t>Učešće provizije u vrijednosti transkcija</t>
  </si>
  <si>
    <t>5=4/3</t>
  </si>
  <si>
    <t>Ukupno</t>
  </si>
  <si>
    <t>Prilog 6</t>
  </si>
  <si>
    <t>IZVJEŠTAJ O FINANSIJSKIM POKAZATELJIMA INVESTICIJSKOG FONDA</t>
  </si>
  <si>
    <t>za period od 01.01.2024. do 30.06.2024.</t>
  </si>
  <si>
    <t>RBr</t>
  </si>
  <si>
    <t>Pozicija imovine</t>
  </si>
  <si>
    <t>Vrijednost neto imovine fonda po udjelu / dionici na početku perioda</t>
  </si>
  <si>
    <t>Neto imovina fonda na početku perioda</t>
  </si>
  <si>
    <t>Broj udjela dionica na početku perioda</t>
  </si>
  <si>
    <t>Vrijednost udjela / dionice na početku perioda</t>
  </si>
  <si>
    <t>Vrijednost neto imovine fonda po udjelu / dionici na kraju perioda</t>
  </si>
  <si>
    <t>Neto imovina fonda na kraju perioda</t>
  </si>
  <si>
    <t>Broj udjela dionica na kraju perioda</t>
  </si>
  <si>
    <t>Vrijednost udjela / dionice na kraju perioda</t>
  </si>
  <si>
    <t>III</t>
  </si>
  <si>
    <t>Finansijski pokazatelji</t>
  </si>
  <si>
    <t>Odnos rashoda i prosječne neto imovine</t>
  </si>
  <si>
    <t>Odnos realizovane dobiti od ulaganja i prosječne neto imovine</t>
  </si>
  <si>
    <t>Isplaćeni iznos investitorima u toku godine</t>
  </si>
  <si>
    <t>Stopa prinosa na neto imovinu fonda</t>
  </si>
  <si>
    <r>
      <t xml:space="preserve">Naziv fonda : </t>
    </r>
    <r>
      <rPr>
        <b/>
        <sz val="9"/>
        <rFont val="Arial"/>
        <family val="2"/>
        <charset val="238"/>
      </rPr>
      <t>OIF LILIUM GLOBAL</t>
    </r>
    <r>
      <rPr>
        <sz val="9"/>
        <rFont val="Arial"/>
        <family val="2"/>
        <charset val="238"/>
      </rPr>
      <t xml:space="preserve">                                                  </t>
    </r>
  </si>
  <si>
    <t>Prilog  7</t>
  </si>
  <si>
    <r>
      <t xml:space="preserve">Registarski broj fonda : </t>
    </r>
    <r>
      <rPr>
        <b/>
        <sz val="9"/>
        <rFont val="Arial"/>
        <family val="2"/>
        <charset val="238"/>
      </rPr>
      <t>'JP-D-032-05</t>
    </r>
  </si>
  <si>
    <r>
      <t>Matični broj društva za upravljanje:</t>
    </r>
    <r>
      <rPr>
        <b/>
        <sz val="9"/>
        <rFont val="Arial"/>
        <family val="2"/>
        <charset val="238"/>
      </rPr>
      <t xml:space="preserve"> 4201337670008</t>
    </r>
  </si>
  <si>
    <t>IZVJEŠTAJ O PRIHODIMA FONDA PO OSNOVU DIVIDENDE ZA 01.01. - 30.06.2024. godine</t>
  </si>
  <si>
    <t xml:space="preserve">Simbol </t>
  </si>
  <si>
    <t xml:space="preserve">Broj dionica ili % učešća </t>
  </si>
  <si>
    <t xml:space="preserve">Dividenda po dionici  </t>
  </si>
  <si>
    <t xml:space="preserve">Ukupni prihodi </t>
  </si>
  <si>
    <t>ASA BANKA d.d. Sarajevo</t>
  </si>
  <si>
    <t>Ukupno:</t>
  </si>
  <si>
    <t>IZVJEŠTAJ O UDJELIČARIMA/DIONIČARIMA INVESTICIJSKOG FONDA na dan 30.06.2024. godine</t>
  </si>
  <si>
    <t>Prilog 8</t>
  </si>
  <si>
    <t xml:space="preserve">Redni broj </t>
  </si>
  <si>
    <t>Kategorija udjeličara/dioničara</t>
  </si>
  <si>
    <t>Broj udjela/dionica- domaći vlasnici</t>
  </si>
  <si>
    <t>Broj udjeličara/dioničara- domaći vlasnici</t>
  </si>
  <si>
    <t>Broj udjela/dionica- inostrani vlasnici</t>
  </si>
  <si>
    <t>Broj udjeličara/dioničara - inostrani vlasnici</t>
  </si>
  <si>
    <t>Ukupan broj udjela/dionica</t>
  </si>
  <si>
    <t>Ukupan broj udjeličara/dioničara</t>
  </si>
  <si>
    <t>Kreditne institucije</t>
  </si>
  <si>
    <t>Osiguravajuća društva</t>
  </si>
  <si>
    <t>Investicijski fondovi</t>
  </si>
  <si>
    <t>Penzijski fondovi</t>
  </si>
  <si>
    <t>Investicijska društva</t>
  </si>
  <si>
    <t>Ostale pravne osobe</t>
  </si>
  <si>
    <t>Fizičke osobe</t>
  </si>
  <si>
    <t>IZVJEŠTAJ O PRVIH 10 UDJELIČARA/ DIONIČARA INVESTICIJSKOG FONDA na dan 31.05.2024. godine</t>
  </si>
  <si>
    <t>Učešće u % NAV-u INVESTICIJSKOG FONDA</t>
  </si>
  <si>
    <t>ZIF BONUS D.D. SARAJEVO</t>
  </si>
  <si>
    <t>ZIF BIG - Investiciona grupa d.d Sarajevo</t>
  </si>
  <si>
    <t>ZIF HERBOS FOND d.d. Mostar</t>
  </si>
  <si>
    <t>ZIF PROF-PLUS d.d. Sarajevo</t>
  </si>
  <si>
    <t>ZIF CRO BIH FOND d.d. Mostar</t>
  </si>
  <si>
    <t>VIB a.d. Banja Luka - Društvo za savjetovanje u poslovanju</t>
  </si>
  <si>
    <t>OIF MONETA a.d. Podgorica</t>
  </si>
  <si>
    <t>ADRIATIC OSIGURANJE d.d. Sarajevo</t>
  </si>
  <si>
    <t xml:space="preserve">TRIGLAV OSIGURANJE d.d. </t>
  </si>
  <si>
    <t>ASA BANKA</t>
  </si>
  <si>
    <t>BINAS d.d. Bugojno</t>
  </si>
  <si>
    <t>UBNSRK2</t>
  </si>
  <si>
    <t>Igman d.d. Konjic</t>
  </si>
  <si>
    <t>Pretis d.d. Vogošća</t>
  </si>
  <si>
    <t>Vodovod i kanalizacija d.d. Konjic</t>
  </si>
  <si>
    <t>ZIF BIG Investiciona grupa d.d. Sarajevo</t>
  </si>
  <si>
    <t>Rudnici Boksita Jajce d.d. Jajce</t>
  </si>
  <si>
    <t>BH Telecom d.d. Sarajevo</t>
  </si>
  <si>
    <t>Sarajevo osiguranje d.d. Sarajevo</t>
  </si>
  <si>
    <t>Alphabet Inc.</t>
  </si>
  <si>
    <t>Nvidia Corporation</t>
  </si>
  <si>
    <t>VAR Energi ASA.</t>
  </si>
  <si>
    <t>Amazon.com Inc.</t>
  </si>
  <si>
    <t>UNPRRK1</t>
  </si>
  <si>
    <t>05.01.2024.</t>
  </si>
  <si>
    <t>ASA Banka d.d. Sarajevo</t>
  </si>
  <si>
    <t>Binas d.d. Bugojno</t>
  </si>
  <si>
    <t>ZIF BIG investiciona grupa</t>
  </si>
  <si>
    <t>JKP Vodovod i kanalizacija d.d. Konjic</t>
  </si>
  <si>
    <t>09.01.2024.</t>
  </si>
  <si>
    <t>11.01.2024.</t>
  </si>
  <si>
    <t>18.01.2024.</t>
  </si>
  <si>
    <t>19.01.2024.</t>
  </si>
  <si>
    <t>23.01.2024.</t>
  </si>
  <si>
    <t>25.01.2024.</t>
  </si>
  <si>
    <t>29.01.2024.</t>
  </si>
  <si>
    <t>01.02.2024.</t>
  </si>
  <si>
    <t>05.02.2024.</t>
  </si>
  <si>
    <t>06.02.2024.</t>
  </si>
  <si>
    <t>08.02.2024.</t>
  </si>
  <si>
    <t>09.02.2024.</t>
  </si>
  <si>
    <t>13.02.2024.</t>
  </si>
  <si>
    <t>14.02.2024.</t>
  </si>
  <si>
    <t>16.02.2024.</t>
  </si>
  <si>
    <t>20.02.2024.</t>
  </si>
  <si>
    <t>21.02.2024.</t>
  </si>
  <si>
    <t>28.02.2024.</t>
  </si>
  <si>
    <t>23.02.2024.</t>
  </si>
  <si>
    <t>29.02.2024.</t>
  </si>
  <si>
    <t>05.03.2024.</t>
  </si>
  <si>
    <t>06.03.2024.</t>
  </si>
  <si>
    <t>07.03.2024.</t>
  </si>
  <si>
    <t>08.03.2024.</t>
  </si>
  <si>
    <t>12.03.2024.</t>
  </si>
  <si>
    <t>13.03.2024.</t>
  </si>
  <si>
    <t>14.03.2024.</t>
  </si>
  <si>
    <t>15.03.2024.</t>
  </si>
  <si>
    <t>20.03.2024.</t>
  </si>
  <si>
    <t>16.05.2024.</t>
  </si>
  <si>
    <t>21.05.2024.</t>
  </si>
  <si>
    <t>23.05.2024.</t>
  </si>
  <si>
    <t>27.05.2024.</t>
  </si>
  <si>
    <t>24.06.2024.</t>
  </si>
  <si>
    <t>25.06.2024.</t>
  </si>
  <si>
    <t>Prenosivi vlasnički vrijednosni papiri</t>
  </si>
  <si>
    <t>ČAJEVAC MEGA A.D.</t>
  </si>
  <si>
    <t>SME BH EQUITY</t>
  </si>
  <si>
    <t>RBKJRP2</t>
  </si>
  <si>
    <t>SRFRJ</t>
  </si>
  <si>
    <t>HBHEQ</t>
  </si>
  <si>
    <t>CRBFRK</t>
  </si>
  <si>
    <t>Raiffeisen bank d.d.</t>
  </si>
  <si>
    <t>Prilog 5</t>
  </si>
  <si>
    <t>ZUKO d.o.o,                                          Džemala Bijedića 185/10 sprat</t>
  </si>
  <si>
    <t>Raiffeisen Bank d.d. Sarajevo;                   Zmaja od Bosne bb;  71000 Sarajevo</t>
  </si>
  <si>
    <t>Ljiljana Kamberović,                                    Almir Hodžić,                                                Andrea Ćorić</t>
  </si>
  <si>
    <t>Raiffeisen Bank d.d. Sarajevo;                    Zmaja od Bosne bb;  71000 Sarajevo</t>
  </si>
  <si>
    <r>
      <t xml:space="preserve">Naziv fonda :                                     </t>
    </r>
    <r>
      <rPr>
        <sz val="10"/>
        <rFont val="Times New Roman"/>
        <family val="1"/>
      </rPr>
      <t>OIF LILIUM GLOBAL</t>
    </r>
    <r>
      <rPr>
        <i/>
        <sz val="10"/>
        <rFont val="Times New Roman"/>
        <family val="1"/>
      </rPr>
      <t xml:space="preserve">                                                    </t>
    </r>
  </si>
  <si>
    <r>
      <t xml:space="preserve">Registarski broj fonda :                      </t>
    </r>
    <r>
      <rPr>
        <sz val="10"/>
        <rFont val="Times New Roman"/>
        <family val="1"/>
      </rPr>
      <t>JP-D-032-05</t>
    </r>
  </si>
  <si>
    <r>
      <t xml:space="preserve">Naziv društva za upravljanje:              </t>
    </r>
    <r>
      <rPr>
        <sz val="10"/>
        <rFont val="Times New Roman"/>
        <family val="1"/>
      </rPr>
      <t>LILIUM ASSET MANAGAMENT d.o.o. Sarajevo</t>
    </r>
  </si>
  <si>
    <r>
      <t xml:space="preserve">Matični broj društva za upravljanje:     </t>
    </r>
    <r>
      <rPr>
        <sz val="10"/>
        <rFont val="Times New Roman"/>
        <family val="1"/>
      </rPr>
      <t>65-01-0233-08</t>
    </r>
  </si>
  <si>
    <r>
      <t xml:space="preserve">JIB društva za upravljanje:                 </t>
    </r>
    <r>
      <rPr>
        <sz val="10"/>
        <rFont val="Times New Roman"/>
        <family val="1"/>
      </rPr>
      <t xml:space="preserve"> 4201337670008</t>
    </r>
  </si>
  <si>
    <t xml:space="preserve">Udio troškova  iz tačke 15. u prosječnoj  neto vrijednosti imovine fonda (%) za 01.01.-30.06.2024. period </t>
  </si>
  <si>
    <t>Prilog 5c</t>
  </si>
  <si>
    <r>
      <t xml:space="preserve">Naziv fonda :   </t>
    </r>
    <r>
      <rPr>
        <b/>
        <sz val="10"/>
        <rFont val="Times New Roman"/>
        <family val="1"/>
        <charset val="238"/>
      </rPr>
      <t xml:space="preserve">  OIF ILIRIKA GLOBAL </t>
    </r>
    <r>
      <rPr>
        <sz val="10"/>
        <rFont val="Times New Roman"/>
        <family val="1"/>
        <charset val="238"/>
      </rPr>
      <t xml:space="preserve">                                                       </t>
    </r>
  </si>
  <si>
    <r>
      <t xml:space="preserve">Registarski broj fonda : </t>
    </r>
    <r>
      <rPr>
        <b/>
        <sz val="10"/>
        <rFont val="Times New Roman"/>
        <family val="1"/>
        <charset val="238"/>
      </rPr>
      <t>JP-D-032-05</t>
    </r>
  </si>
  <si>
    <r>
      <t xml:space="preserve">Naziv društva za upravljanje: </t>
    </r>
    <r>
      <rPr>
        <b/>
        <sz val="10"/>
        <rFont val="Times New Roman"/>
        <family val="1"/>
        <charset val="238"/>
      </rPr>
      <t>LILIUM ASSET MANAGEMENT D.O.O. SARAJEVO</t>
    </r>
  </si>
  <si>
    <t>JIB društva za upravljanje: 4201337670008</t>
  </si>
  <si>
    <t>Matični broj društva za upravljanje: 65-01-0233-08</t>
  </si>
  <si>
    <t xml:space="preserve">Prosječna vrijednost neto imovine fonda za                          01.01.-30.06.2024. period </t>
  </si>
  <si>
    <t>Udjeli/dionice investicijskih fondova</t>
  </si>
  <si>
    <t>Datum izvještaja: 18.07.2024. godine</t>
  </si>
  <si>
    <t>Datum izvještaja: 18.07.2023.</t>
  </si>
  <si>
    <t>Datum izvještaja: 18.07.2024.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</si>
</sst>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KM&quot;_-;\-* #,##0.00\ &quot;KM&quot;_-;_-* &quot;-&quot;??\ &quot;KM&quot;_-;_-@_-"/>
    <numFmt numFmtId="164" formatCode="#,##0.00000"/>
    <numFmt numFmtId="165" formatCode="#,##0\ _K_M"/>
    <numFmt numFmtId="166" formatCode="#,##0.0000\ _K_M"/>
    <numFmt numFmtId="167" formatCode="#,##0.0000"/>
    <numFmt numFmtId="168" formatCode="#,##0.00\ _K_M"/>
    <numFmt numFmtId="169" formatCode="0.0000%"/>
    <numFmt numFmtId="170" formatCode="0.0000"/>
    <numFmt numFmtId="171" formatCode="[$-1141A]d/\ m/\ yyyy;@"/>
    <numFmt numFmtId="172" formatCode="#,##0.00_ ;\-#,##0.00\ "/>
    <numFmt numFmtId="173" formatCode="#,##0.00\ &quot;KM&quot;"/>
    <numFmt numFmtId="174" formatCode="0.000"/>
    <numFmt numFmtId="175" formatCode="#,##0.0000000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 CE"/>
      <charset val="238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imes New Roman"/>
      <family val="1"/>
    </font>
    <font>
      <sz val="11"/>
      <name val="Times New Roman"/>
      <family val="1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231F20"/>
      <name val="Times New Roman"/>
      <family val="1"/>
      <charset val="238"/>
    </font>
    <font>
      <b/>
      <sz val="9"/>
      <color rgb="FF231F2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231F2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u/>
      <sz val="10"/>
      <name val="Times New Roman"/>
      <family val="1"/>
    </font>
    <font>
      <i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0"/>
      <name val="Times New Roman"/>
      <family val="1"/>
    </font>
    <font>
      <sz val="10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i/>
      <sz val="9"/>
      <color indexed="8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13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/>
    <xf numFmtId="0" fontId="1" fillId="0" borderId="0"/>
    <xf numFmtId="0" fontId="14" fillId="0" borderId="0">
      <alignment horizontal="left"/>
    </xf>
    <xf numFmtId="0" fontId="15" fillId="0" borderId="0">
      <alignment horizontal="left"/>
    </xf>
    <xf numFmtId="0" fontId="15" fillId="0" borderId="0">
      <alignment horizontal="left"/>
    </xf>
    <xf numFmtId="0" fontId="1" fillId="0" borderId="0"/>
    <xf numFmtId="0" fontId="2" fillId="0" borderId="0"/>
    <xf numFmtId="0" fontId="1" fillId="0" borderId="0"/>
    <xf numFmtId="0" fontId="2" fillId="0" borderId="0"/>
  </cellStyleXfs>
  <cellXfs count="639">
    <xf numFmtId="0" fontId="0" fillId="0" borderId="0" xfId="0"/>
    <xf numFmtId="0" fontId="3" fillId="0" borderId="0" xfId="1" applyFont="1"/>
    <xf numFmtId="0" fontId="5" fillId="0" borderId="0" xfId="1" applyFont="1"/>
    <xf numFmtId="0" fontId="3" fillId="4" borderId="0" xfId="1" applyFont="1" applyFill="1"/>
    <xf numFmtId="0" fontId="3" fillId="4" borderId="6" xfId="1" applyFont="1" applyFill="1" applyBorder="1"/>
    <xf numFmtId="0" fontId="3" fillId="4" borderId="3" xfId="1" applyFont="1" applyFill="1" applyBorder="1"/>
    <xf numFmtId="168" fontId="3" fillId="0" borderId="0" xfId="1" applyNumberFormat="1" applyFont="1"/>
    <xf numFmtId="0" fontId="10" fillId="0" borderId="0" xfId="1" applyFont="1"/>
    <xf numFmtId="0" fontId="11" fillId="4" borderId="0" xfId="1" applyFont="1" applyFill="1"/>
    <xf numFmtId="0" fontId="11" fillId="4" borderId="6" xfId="1" applyFont="1" applyFill="1" applyBorder="1"/>
    <xf numFmtId="0" fontId="11" fillId="4" borderId="3" xfId="1" applyFont="1" applyFill="1" applyBorder="1"/>
    <xf numFmtId="10" fontId="3" fillId="0" borderId="0" xfId="1" applyNumberFormat="1" applyFont="1"/>
    <xf numFmtId="0" fontId="10" fillId="0" borderId="6" xfId="1" applyFont="1" applyBorder="1"/>
    <xf numFmtId="0" fontId="10" fillId="0" borderId="3" xfId="1" applyFont="1" applyBorder="1"/>
    <xf numFmtId="0" fontId="3" fillId="4" borderId="3" xfId="1" applyFont="1" applyFill="1" applyBorder="1" applyAlignment="1">
      <alignment vertical="top"/>
    </xf>
    <xf numFmtId="2" fontId="3" fillId="4" borderId="3" xfId="1" applyNumberFormat="1" applyFont="1" applyFill="1" applyBorder="1"/>
    <xf numFmtId="4" fontId="3" fillId="4" borderId="3" xfId="1" applyNumberFormat="1" applyFont="1" applyFill="1" applyBorder="1"/>
    <xf numFmtId="0" fontId="3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3" xfId="1" applyFont="1" applyBorder="1"/>
    <xf numFmtId="0" fontId="16" fillId="0" borderId="0" xfId="0" applyFont="1" applyFill="1"/>
    <xf numFmtId="0" fontId="17" fillId="0" borderId="0" xfId="9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4" fontId="16" fillId="0" borderId="0" xfId="0" applyNumberFormat="1" applyFont="1" applyFill="1"/>
    <xf numFmtId="167" fontId="16" fillId="0" borderId="0" xfId="0" applyNumberFormat="1" applyFont="1" applyFill="1"/>
    <xf numFmtId="0" fontId="17" fillId="0" borderId="0" xfId="0" applyFont="1" applyFill="1"/>
    <xf numFmtId="4" fontId="17" fillId="0" borderId="0" xfId="0" applyNumberFormat="1" applyFont="1" applyFill="1"/>
    <xf numFmtId="0" fontId="18" fillId="0" borderId="0" xfId="0" applyFont="1"/>
    <xf numFmtId="0" fontId="6" fillId="4" borderId="0" xfId="10" applyFont="1" applyFill="1" applyBorder="1"/>
    <xf numFmtId="2" fontId="6" fillId="4" borderId="0" xfId="10" applyNumberFormat="1" applyFont="1" applyFill="1" applyBorder="1"/>
    <xf numFmtId="0" fontId="5" fillId="4" borderId="0" xfId="10" applyFont="1" applyFill="1" applyBorder="1"/>
    <xf numFmtId="0" fontId="5" fillId="4" borderId="0" xfId="10" applyFont="1" applyFill="1" applyBorder="1" applyAlignment="1"/>
    <xf numFmtId="0" fontId="3" fillId="0" borderId="0" xfId="10" applyFont="1"/>
    <xf numFmtId="0" fontId="8" fillId="4" borderId="0" xfId="10" applyFont="1" applyFill="1" applyBorder="1" applyAlignment="1">
      <alignment vertical="center"/>
    </xf>
    <xf numFmtId="0" fontId="8" fillId="4" borderId="0" xfId="10" applyFont="1" applyFill="1" applyBorder="1" applyAlignment="1">
      <alignment vertical="center" wrapText="1"/>
    </xf>
    <xf numFmtId="0" fontId="8" fillId="4" borderId="0" xfId="10" applyFont="1" applyFill="1" applyBorder="1" applyAlignment="1"/>
    <xf numFmtId="0" fontId="9" fillId="4" borderId="0" xfId="10" applyFont="1" applyFill="1" applyBorder="1" applyAlignment="1"/>
    <xf numFmtId="4" fontId="9" fillId="4" borderId="0" xfId="10" applyNumberFormat="1" applyFont="1" applyFill="1" applyBorder="1" applyAlignment="1"/>
    <xf numFmtId="10" fontId="5" fillId="4" borderId="0" xfId="10" applyNumberFormat="1" applyFont="1" applyFill="1" applyBorder="1" applyAlignment="1"/>
    <xf numFmtId="0" fontId="5" fillId="4" borderId="0" xfId="10" applyFont="1" applyFill="1" applyBorder="1" applyAlignment="1">
      <alignment wrapText="1"/>
    </xf>
    <xf numFmtId="0" fontId="20" fillId="0" borderId="0" xfId="10" applyFont="1"/>
    <xf numFmtId="166" fontId="9" fillId="4" borderId="0" xfId="10" applyNumberFormat="1" applyFont="1" applyFill="1" applyBorder="1" applyAlignment="1"/>
    <xf numFmtId="0" fontId="9" fillId="4" borderId="0" xfId="10" applyFont="1" applyFill="1" applyBorder="1"/>
    <xf numFmtId="0" fontId="2" fillId="0" borderId="0" xfId="10"/>
    <xf numFmtId="0" fontId="12" fillId="0" borderId="0" xfId="10" applyFont="1"/>
    <xf numFmtId="0" fontId="5" fillId="0" borderId="0" xfId="10" applyFont="1"/>
    <xf numFmtId="0" fontId="21" fillId="4" borderId="0" xfId="10" applyFont="1" applyFill="1" applyBorder="1"/>
    <xf numFmtId="0" fontId="5" fillId="0" borderId="0" xfId="10" applyFont="1" applyAlignment="1">
      <alignment horizontal="left"/>
    </xf>
    <xf numFmtId="0" fontId="2" fillId="0" borderId="0" xfId="10" applyFont="1"/>
    <xf numFmtId="0" fontId="19" fillId="0" borderId="0" xfId="0" applyFont="1" applyFill="1"/>
    <xf numFmtId="0" fontId="23" fillId="0" borderId="0" xfId="9" applyNumberFormat="1" applyFont="1" applyFill="1" applyBorder="1" applyAlignment="1" applyProtection="1">
      <alignment horizontal="left" wrapText="1"/>
    </xf>
    <xf numFmtId="0" fontId="19" fillId="0" borderId="0" xfId="0" applyFont="1" applyFill="1" applyBorder="1"/>
    <xf numFmtId="0" fontId="19" fillId="0" borderId="0" xfId="11" applyFont="1" applyFill="1"/>
    <xf numFmtId="0" fontId="19" fillId="0" borderId="0" xfId="0" applyFont="1"/>
    <xf numFmtId="0" fontId="18" fillId="0" borderId="0" xfId="0" applyFont="1" applyFill="1"/>
    <xf numFmtId="170" fontId="19" fillId="0" borderId="0" xfId="0" applyNumberFormat="1" applyFont="1"/>
    <xf numFmtId="0" fontId="15" fillId="0" borderId="0" xfId="7" applyFont="1" applyFill="1" applyBorder="1" applyAlignment="1">
      <alignment wrapText="1"/>
    </xf>
    <xf numFmtId="0" fontId="15" fillId="0" borderId="0" xfId="8" applyFont="1" applyFill="1" applyBorder="1" applyAlignment="1">
      <alignment wrapText="1"/>
    </xf>
    <xf numFmtId="0" fontId="2" fillId="0" borderId="0" xfId="10" applyFont="1" applyAlignment="1">
      <alignment horizontal="left" vertical="center"/>
    </xf>
    <xf numFmtId="0" fontId="27" fillId="0" borderId="0" xfId="10" applyFont="1" applyAlignment="1">
      <alignment horizontal="left"/>
    </xf>
    <xf numFmtId="0" fontId="3" fillId="0" borderId="0" xfId="10" applyFont="1" applyBorder="1"/>
    <xf numFmtId="0" fontId="28" fillId="0" borderId="0" xfId="10" applyFont="1" applyBorder="1" applyAlignment="1">
      <alignment horizontal="center" vertical="center" wrapText="1"/>
    </xf>
    <xf numFmtId="0" fontId="2" fillId="0" borderId="0" xfId="10" applyBorder="1" applyAlignment="1">
      <alignment horizontal="center" vertical="center" wrapText="1"/>
    </xf>
    <xf numFmtId="0" fontId="31" fillId="0" borderId="0" xfId="10" applyFont="1" applyBorder="1" applyAlignment="1">
      <alignment horizontal="center" vertical="center" wrapText="1"/>
    </xf>
    <xf numFmtId="0" fontId="3" fillId="4" borderId="0" xfId="10" applyFont="1" applyFill="1" applyBorder="1"/>
    <xf numFmtId="0" fontId="3" fillId="0" borderId="3" xfId="10" applyFont="1" applyBorder="1"/>
    <xf numFmtId="0" fontId="27" fillId="0" borderId="0" xfId="10" applyFont="1"/>
    <xf numFmtId="0" fontId="27" fillId="0" borderId="0" xfId="10" applyFont="1" applyAlignment="1">
      <alignment horizontal="right"/>
    </xf>
    <xf numFmtId="0" fontId="27" fillId="0" borderId="3" xfId="0" applyFont="1" applyBorder="1" applyAlignment="1"/>
    <xf numFmtId="0" fontId="27" fillId="0" borderId="3" xfId="0" applyFont="1" applyBorder="1"/>
    <xf numFmtId="0" fontId="27" fillId="0" borderId="3" xfId="10" applyFont="1" applyBorder="1"/>
    <xf numFmtId="173" fontId="27" fillId="0" borderId="3" xfId="0" applyNumberFormat="1" applyFont="1" applyBorder="1"/>
    <xf numFmtId="0" fontId="27" fillId="0" borderId="0" xfId="10" applyFont="1" applyAlignment="1">
      <alignment horizontal="center" vertical="center"/>
    </xf>
    <xf numFmtId="0" fontId="36" fillId="0" borderId="0" xfId="10" applyFont="1" applyAlignment="1">
      <alignment horizontal="center" vertical="center"/>
    </xf>
    <xf numFmtId="0" fontId="38" fillId="0" borderId="3" xfId="10" applyFont="1" applyBorder="1" applyAlignment="1">
      <alignment horizontal="left" vertical="center" wrapText="1"/>
    </xf>
    <xf numFmtId="0" fontId="34" fillId="0" borderId="0" xfId="10" applyFont="1"/>
    <xf numFmtId="0" fontId="38" fillId="0" borderId="0" xfId="10" applyFont="1" applyBorder="1" applyAlignment="1">
      <alignment horizontal="left" vertical="center" wrapText="1"/>
    </xf>
    <xf numFmtId="0" fontId="18" fillId="0" borderId="0" xfId="0" applyFont="1" applyFill="1" applyBorder="1"/>
    <xf numFmtId="4" fontId="18" fillId="0" borderId="0" xfId="0" applyNumberFormat="1" applyFont="1" applyFill="1"/>
    <xf numFmtId="4" fontId="19" fillId="0" borderId="0" xfId="0" applyNumberFormat="1" applyFont="1" applyBorder="1"/>
    <xf numFmtId="4" fontId="22" fillId="0" borderId="0" xfId="5" applyNumberFormat="1" applyFont="1" applyFill="1" applyBorder="1" applyAlignment="1" applyProtection="1">
      <alignment vertical="center" wrapText="1"/>
    </xf>
    <xf numFmtId="0" fontId="19" fillId="0" borderId="0" xfId="0" applyFont="1" applyBorder="1"/>
    <xf numFmtId="167" fontId="22" fillId="0" borderId="0" xfId="5" applyNumberFormat="1" applyFont="1" applyFill="1" applyBorder="1" applyAlignment="1" applyProtection="1">
      <alignment vertical="center" wrapText="1"/>
    </xf>
    <xf numFmtId="170" fontId="19" fillId="0" borderId="0" xfId="0" applyNumberFormat="1" applyFont="1" applyFill="1"/>
    <xf numFmtId="174" fontId="19" fillId="0" borderId="0" xfId="0" applyNumberFormat="1" applyFont="1" applyFill="1"/>
    <xf numFmtId="0" fontId="24" fillId="9" borderId="36" xfId="9" applyNumberFormat="1" applyFont="1" applyFill="1" applyBorder="1" applyAlignment="1" applyProtection="1">
      <alignment horizontal="center" vertical="center" wrapText="1"/>
    </xf>
    <xf numFmtId="0" fontId="24" fillId="9" borderId="3" xfId="9" applyNumberFormat="1" applyFont="1" applyFill="1" applyBorder="1" applyAlignment="1" applyProtection="1">
      <alignment horizontal="center" vertical="center" wrapText="1"/>
    </xf>
    <xf numFmtId="4" fontId="22" fillId="0" borderId="1" xfId="5" applyNumberFormat="1" applyFont="1" applyFill="1" applyBorder="1" applyAlignment="1" applyProtection="1">
      <alignment vertical="center" wrapText="1"/>
    </xf>
    <xf numFmtId="10" fontId="22" fillId="0" borderId="0" xfId="5" applyNumberFormat="1" applyFont="1" applyFill="1" applyBorder="1" applyAlignment="1" applyProtection="1">
      <alignment vertical="center" wrapText="1"/>
    </xf>
    <xf numFmtId="0" fontId="19" fillId="4" borderId="0" xfId="0" applyFont="1" applyFill="1"/>
    <xf numFmtId="0" fontId="23" fillId="0" borderId="36" xfId="9" applyNumberFormat="1" applyFont="1" applyFill="1" applyBorder="1" applyAlignment="1" applyProtection="1">
      <alignment horizontal="center" vertical="center" wrapText="1"/>
    </xf>
    <xf numFmtId="4" fontId="22" fillId="7" borderId="36" xfId="5" applyNumberFormat="1" applyFont="1" applyFill="1" applyBorder="1" applyAlignment="1" applyProtection="1">
      <alignment horizontal="center" vertical="center" wrapText="1"/>
    </xf>
    <xf numFmtId="167" fontId="22" fillId="0" borderId="1" xfId="5" applyNumberFormat="1" applyFont="1" applyFill="1" applyBorder="1" applyAlignment="1" applyProtection="1">
      <alignment vertical="center" wrapText="1"/>
    </xf>
    <xf numFmtId="167" fontId="19" fillId="0" borderId="0" xfId="0" applyNumberFormat="1" applyFont="1" applyFill="1"/>
    <xf numFmtId="0" fontId="22" fillId="0" borderId="36" xfId="9" applyNumberFormat="1" applyFont="1" applyFill="1" applyBorder="1" applyAlignment="1" applyProtection="1">
      <alignment horizontal="center" vertical="center" wrapText="1"/>
    </xf>
    <xf numFmtId="4" fontId="19" fillId="0" borderId="0" xfId="0" applyNumberFormat="1" applyFont="1" applyFill="1" applyBorder="1"/>
    <xf numFmtId="4" fontId="19" fillId="0" borderId="0" xfId="0" applyNumberFormat="1" applyFont="1" applyFill="1"/>
    <xf numFmtId="167" fontId="19" fillId="0" borderId="0" xfId="0" applyNumberFormat="1" applyFont="1" applyFill="1" applyBorder="1"/>
    <xf numFmtId="167" fontId="18" fillId="0" borderId="0" xfId="0" applyNumberFormat="1" applyFont="1" applyFill="1" applyBorder="1"/>
    <xf numFmtId="4" fontId="18" fillId="0" borderId="0" xfId="5" applyNumberFormat="1" applyFont="1" applyFill="1" applyBorder="1" applyAlignment="1" applyProtection="1">
      <alignment vertical="center" wrapText="1"/>
    </xf>
    <xf numFmtId="10" fontId="22" fillId="0" borderId="1" xfId="5" applyNumberFormat="1" applyFont="1" applyFill="1" applyBorder="1" applyAlignment="1" applyProtection="1">
      <alignment vertical="center" wrapText="1"/>
    </xf>
    <xf numFmtId="0" fontId="25" fillId="0" borderId="0" xfId="0" applyFont="1" applyFill="1"/>
    <xf numFmtId="0" fontId="40" fillId="0" borderId="0" xfId="0" applyFont="1" applyFill="1"/>
    <xf numFmtId="4" fontId="22" fillId="0" borderId="0" xfId="9" applyNumberFormat="1" applyFont="1" applyFill="1" applyBorder="1" applyAlignment="1" applyProtection="1">
      <alignment vertical="center" wrapText="1"/>
    </xf>
    <xf numFmtId="2" fontId="18" fillId="0" borderId="0" xfId="0" applyNumberFormat="1" applyFont="1" applyFill="1" applyBorder="1"/>
    <xf numFmtId="10" fontId="22" fillId="0" borderId="0" xfId="9" applyNumberFormat="1" applyFont="1" applyFill="1" applyBorder="1" applyAlignment="1" applyProtection="1">
      <alignment vertical="center" wrapText="1"/>
    </xf>
    <xf numFmtId="0" fontId="19" fillId="0" borderId="43" xfId="0" applyFont="1" applyFill="1" applyBorder="1"/>
    <xf numFmtId="0" fontId="19" fillId="0" borderId="0" xfId="0" applyFont="1" applyFill="1" applyAlignment="1">
      <alignment horizontal="center" vertical="center" wrapText="1"/>
    </xf>
    <xf numFmtId="0" fontId="22" fillId="0" borderId="35" xfId="5" applyNumberFormat="1" applyFont="1" applyFill="1" applyBorder="1" applyAlignment="1" applyProtection="1">
      <alignment horizontal="left" wrapText="1"/>
    </xf>
    <xf numFmtId="4" fontId="19" fillId="0" borderId="0" xfId="0" applyNumberFormat="1" applyFont="1"/>
    <xf numFmtId="0" fontId="22" fillId="0" borderId="3" xfId="5" applyNumberFormat="1" applyFont="1" applyFill="1" applyBorder="1" applyAlignment="1" applyProtection="1">
      <alignment horizontal="left" wrapText="1"/>
    </xf>
    <xf numFmtId="0" fontId="22" fillId="0" borderId="3" xfId="5" applyNumberFormat="1" applyFont="1" applyFill="1" applyBorder="1" applyAlignment="1" applyProtection="1">
      <alignment horizontal="center" wrapText="1"/>
    </xf>
    <xf numFmtId="3" fontId="22" fillId="0" borderId="3" xfId="5" applyNumberFormat="1" applyFont="1" applyFill="1" applyBorder="1" applyAlignment="1" applyProtection="1">
      <alignment horizontal="center" wrapText="1"/>
    </xf>
    <xf numFmtId="175" fontId="18" fillId="0" borderId="3" xfId="0" applyNumberFormat="1" applyFont="1" applyBorder="1" applyAlignment="1">
      <alignment horizontal="right" wrapText="1"/>
    </xf>
    <xf numFmtId="4" fontId="18" fillId="0" borderId="6" xfId="0" applyNumberFormat="1" applyFont="1" applyBorder="1"/>
    <xf numFmtId="0" fontId="41" fillId="0" borderId="3" xfId="0" applyFont="1" applyBorder="1"/>
    <xf numFmtId="0" fontId="19" fillId="0" borderId="3" xfId="0" applyFont="1" applyBorder="1"/>
    <xf numFmtId="4" fontId="19" fillId="0" borderId="3" xfId="0" applyNumberFormat="1" applyFont="1" applyBorder="1"/>
    <xf numFmtId="4" fontId="41" fillId="0" borderId="3" xfId="0" applyNumberFormat="1" applyFont="1" applyBorder="1"/>
    <xf numFmtId="0" fontId="41" fillId="0" borderId="0" xfId="0" applyFont="1" applyBorder="1"/>
    <xf numFmtId="4" fontId="41" fillId="0" borderId="0" xfId="0" applyNumberFormat="1" applyFont="1" applyBorder="1"/>
    <xf numFmtId="0" fontId="19" fillId="0" borderId="0" xfId="0" applyFont="1" applyAlignment="1">
      <alignment horizontal="left" wrapText="1"/>
    </xf>
    <xf numFmtId="0" fontId="19" fillId="0" borderId="0" xfId="0" applyFont="1" applyFill="1" applyAlignment="1">
      <alignment horizontal="left" wrapText="1"/>
    </xf>
    <xf numFmtId="4" fontId="19" fillId="0" borderId="0" xfId="0" applyNumberFormat="1" applyFont="1" applyAlignment="1">
      <alignment horizontal="left" wrapText="1"/>
    </xf>
    <xf numFmtId="4" fontId="18" fillId="0" borderId="0" xfId="0" applyNumberFormat="1" applyFont="1" applyBorder="1"/>
    <xf numFmtId="0" fontId="19" fillId="10" borderId="0" xfId="0" applyFont="1" applyFill="1"/>
    <xf numFmtId="0" fontId="19" fillId="10" borderId="0" xfId="0" applyFont="1" applyFill="1" applyBorder="1"/>
    <xf numFmtId="0" fontId="29" fillId="0" borderId="0" xfId="10" applyFont="1" applyAlignment="1">
      <alignment horizontal="right"/>
    </xf>
    <xf numFmtId="0" fontId="5" fillId="0" borderId="0" xfId="10" applyFont="1" applyAlignment="1">
      <alignment horizontal="right"/>
    </xf>
    <xf numFmtId="0" fontId="29" fillId="0" borderId="0" xfId="10" applyFont="1"/>
    <xf numFmtId="0" fontId="8" fillId="0" borderId="3" xfId="10" applyFont="1" applyBorder="1" applyAlignment="1">
      <alignment horizontal="center" vertical="center" wrapText="1"/>
    </xf>
    <xf numFmtId="0" fontId="5" fillId="0" borderId="3" xfId="10" applyFont="1" applyBorder="1" applyAlignment="1">
      <alignment horizontal="center"/>
    </xf>
    <xf numFmtId="0" fontId="5" fillId="0" borderId="3" xfId="10" applyFont="1" applyBorder="1"/>
    <xf numFmtId="166" fontId="5" fillId="0" borderId="3" xfId="10" applyNumberFormat="1" applyFont="1" applyBorder="1"/>
    <xf numFmtId="166" fontId="5" fillId="0" borderId="3" xfId="10" applyNumberFormat="1" applyFont="1" applyBorder="1" applyAlignment="1">
      <alignment horizontal="right"/>
    </xf>
    <xf numFmtId="166" fontId="5" fillId="0" borderId="21" xfId="10" applyNumberFormat="1" applyFont="1" applyBorder="1" applyAlignment="1">
      <alignment horizontal="right"/>
    </xf>
    <xf numFmtId="166" fontId="5" fillId="0" borderId="0" xfId="10" applyNumberFormat="1" applyFont="1"/>
    <xf numFmtId="166" fontId="8" fillId="0" borderId="43" xfId="10" applyNumberFormat="1" applyFont="1" applyBorder="1" applyAlignment="1">
      <alignment horizontal="right"/>
    </xf>
    <xf numFmtId="4" fontId="5" fillId="0" borderId="0" xfId="10" applyNumberFormat="1" applyFont="1"/>
    <xf numFmtId="0" fontId="13" fillId="0" borderId="3" xfId="10" applyFont="1" applyBorder="1" applyAlignment="1">
      <alignment horizontal="center" vertical="center" wrapText="1"/>
    </xf>
    <xf numFmtId="0" fontId="12" fillId="0" borderId="3" xfId="10" applyFont="1" applyBorder="1" applyAlignment="1">
      <alignment horizontal="center"/>
    </xf>
    <xf numFmtId="169" fontId="12" fillId="0" borderId="3" xfId="10" applyNumberFormat="1" applyFont="1" applyBorder="1" applyAlignment="1">
      <alignment horizontal="center"/>
    </xf>
    <xf numFmtId="167" fontId="5" fillId="0" borderId="0" xfId="10" applyNumberFormat="1" applyFont="1"/>
    <xf numFmtId="167" fontId="9" fillId="0" borderId="0" xfId="10" applyNumberFormat="1" applyFont="1"/>
    <xf numFmtId="0" fontId="42" fillId="0" borderId="0" xfId="10" applyFont="1"/>
    <xf numFmtId="0" fontId="5" fillId="0" borderId="0" xfId="10" applyFont="1" applyAlignment="1"/>
    <xf numFmtId="166" fontId="2" fillId="0" borderId="0" xfId="10" applyNumberFormat="1"/>
    <xf numFmtId="167" fontId="2" fillId="0" borderId="0" xfId="10" applyNumberFormat="1"/>
    <xf numFmtId="4" fontId="2" fillId="0" borderId="0" xfId="10" applyNumberFormat="1"/>
    <xf numFmtId="3" fontId="27" fillId="0" borderId="3" xfId="10" applyNumberFormat="1" applyFont="1" applyBorder="1"/>
    <xf numFmtId="173" fontId="27" fillId="0" borderId="3" xfId="10" applyNumberFormat="1" applyFont="1" applyBorder="1"/>
    <xf numFmtId="10" fontId="27" fillId="0" borderId="3" xfId="10" applyNumberFormat="1" applyFont="1" applyBorder="1"/>
    <xf numFmtId="4" fontId="27" fillId="0" borderId="3" xfId="10" applyNumberFormat="1" applyFont="1" applyBorder="1"/>
    <xf numFmtId="4" fontId="27" fillId="0" borderId="3" xfId="0" applyNumberFormat="1" applyFont="1" applyBorder="1"/>
    <xf numFmtId="0" fontId="27" fillId="0" borderId="3" xfId="0" applyFont="1" applyBorder="1" applyAlignment="1">
      <alignment horizontal="left"/>
    </xf>
    <xf numFmtId="0" fontId="29" fillId="0" borderId="3" xfId="0" applyFont="1" applyBorder="1" applyAlignment="1">
      <alignment wrapText="1"/>
    </xf>
    <xf numFmtId="0" fontId="29" fillId="0" borderId="3" xfId="0" applyFont="1" applyBorder="1" applyAlignment="1"/>
    <xf numFmtId="0" fontId="27" fillId="0" borderId="0" xfId="10" applyFont="1" applyAlignment="1">
      <alignment wrapText="1"/>
    </xf>
    <xf numFmtId="14" fontId="27" fillId="0" borderId="3" xfId="0" applyNumberFormat="1" applyFont="1" applyBorder="1" applyAlignment="1"/>
    <xf numFmtId="165" fontId="27" fillId="0" borderId="3" xfId="0" applyNumberFormat="1" applyFont="1" applyBorder="1"/>
    <xf numFmtId="165" fontId="27" fillId="0" borderId="3" xfId="10" applyNumberFormat="1" applyFont="1" applyBorder="1"/>
    <xf numFmtId="4" fontId="27" fillId="0" borderId="0" xfId="10" applyNumberFormat="1" applyFont="1"/>
    <xf numFmtId="0" fontId="29" fillId="0" borderId="3" xfId="0" applyFont="1" applyBorder="1"/>
    <xf numFmtId="173" fontId="29" fillId="0" borderId="3" xfId="0" applyNumberFormat="1" applyFont="1" applyBorder="1"/>
    <xf numFmtId="4" fontId="29" fillId="0" borderId="3" xfId="0" applyNumberFormat="1" applyFont="1" applyBorder="1"/>
    <xf numFmtId="0" fontId="43" fillId="0" borderId="3" xfId="10" applyFont="1" applyBorder="1" applyAlignment="1">
      <alignment horizontal="left" vertical="center" wrapText="1"/>
    </xf>
    <xf numFmtId="4" fontId="38" fillId="0" borderId="3" xfId="10" applyNumberFormat="1" applyFont="1" applyBorder="1" applyAlignment="1">
      <alignment horizontal="left" vertical="center" wrapText="1"/>
    </xf>
    <xf numFmtId="4" fontId="18" fillId="7" borderId="36" xfId="5" applyNumberFormat="1" applyFont="1" applyFill="1" applyBorder="1" applyAlignment="1" applyProtection="1">
      <alignment horizontal="center" vertical="center" wrapText="1"/>
    </xf>
    <xf numFmtId="167" fontId="18" fillId="7" borderId="36" xfId="5" applyNumberFormat="1" applyFont="1" applyFill="1" applyBorder="1" applyAlignment="1" applyProtection="1">
      <alignment horizontal="center" vertical="center" wrapText="1"/>
    </xf>
    <xf numFmtId="10" fontId="18" fillId="7" borderId="36" xfId="5" applyNumberFormat="1" applyFont="1" applyFill="1" applyBorder="1" applyAlignment="1" applyProtection="1">
      <alignment horizontal="center" vertical="center" wrapText="1"/>
    </xf>
    <xf numFmtId="0" fontId="18" fillId="0" borderId="3" xfId="5" applyNumberFormat="1" applyFont="1" applyFill="1" applyBorder="1" applyAlignment="1" applyProtection="1">
      <alignment horizontal="center" wrapText="1"/>
    </xf>
    <xf numFmtId="3" fontId="41" fillId="0" borderId="3" xfId="0" applyNumberFormat="1" applyFont="1" applyBorder="1" applyAlignment="1">
      <alignment horizontal="center"/>
    </xf>
    <xf numFmtId="3" fontId="18" fillId="0" borderId="3" xfId="5" applyNumberFormat="1" applyFont="1" applyFill="1" applyBorder="1" applyAlignment="1" applyProtection="1">
      <alignment horizontal="center" wrapText="1"/>
    </xf>
    <xf numFmtId="4" fontId="18" fillId="0" borderId="3" xfId="0" applyNumberFormat="1" applyFont="1" applyBorder="1" applyAlignment="1">
      <alignment horizontal="right"/>
    </xf>
    <xf numFmtId="0" fontId="31" fillId="0" borderId="3" xfId="10" applyFont="1" applyBorder="1" applyAlignment="1">
      <alignment horizontal="center" vertical="center" wrapText="1"/>
    </xf>
    <xf numFmtId="0" fontId="26" fillId="0" borderId="3" xfId="10" applyFont="1" applyBorder="1" applyAlignment="1">
      <alignment horizontal="center" vertical="center" wrapText="1"/>
    </xf>
    <xf numFmtId="173" fontId="27" fillId="0" borderId="0" xfId="10" applyNumberFormat="1" applyFont="1"/>
    <xf numFmtId="0" fontId="27" fillId="0" borderId="0" xfId="10" applyFont="1" applyAlignment="1">
      <alignment horizontal="left" vertical="center"/>
    </xf>
    <xf numFmtId="0" fontId="27" fillId="0" borderId="0" xfId="10" applyFont="1" applyAlignment="1">
      <alignment horizontal="right" wrapText="1"/>
    </xf>
    <xf numFmtId="0" fontId="46" fillId="0" borderId="0" xfId="10" applyFont="1" applyAlignment="1">
      <alignment wrapText="1"/>
    </xf>
    <xf numFmtId="0" fontId="27" fillId="0" borderId="3" xfId="10" applyFont="1" applyBorder="1" applyAlignment="1">
      <alignment horizontal="center" vertical="center" wrapText="1"/>
    </xf>
    <xf numFmtId="0" fontId="27" fillId="0" borderId="0" xfId="10" applyFont="1" applyBorder="1"/>
    <xf numFmtId="0" fontId="27" fillId="0" borderId="3" xfId="0" applyFont="1" applyBorder="1" applyAlignment="1">
      <alignment wrapText="1"/>
    </xf>
    <xf numFmtId="0" fontId="27" fillId="0" borderId="3" xfId="0" applyFont="1" applyBorder="1" applyAlignment="1">
      <alignment horizontal="left" wrapText="1"/>
    </xf>
    <xf numFmtId="10" fontId="27" fillId="0" borderId="3" xfId="0" applyNumberFormat="1" applyFont="1" applyBorder="1" applyAlignment="1">
      <alignment horizontal="center" wrapText="1"/>
    </xf>
    <xf numFmtId="173" fontId="27" fillId="7" borderId="30" xfId="5" applyNumberFormat="1" applyFont="1" applyFill="1" applyBorder="1" applyAlignment="1" applyProtection="1">
      <alignment vertical="center" wrapText="1"/>
    </xf>
    <xf numFmtId="173" fontId="27" fillId="0" borderId="3" xfId="0" applyNumberFormat="1" applyFont="1" applyBorder="1" applyAlignment="1">
      <alignment horizontal="center" wrapText="1"/>
    </xf>
    <xf numFmtId="173" fontId="27" fillId="7" borderId="41" xfId="5" applyNumberFormat="1" applyFont="1" applyFill="1" applyBorder="1" applyAlignment="1" applyProtection="1">
      <alignment vertical="center" wrapText="1"/>
    </xf>
    <xf numFmtId="173" fontId="27" fillId="7" borderId="44" xfId="5" applyNumberFormat="1" applyFont="1" applyFill="1" applyBorder="1" applyAlignment="1" applyProtection="1">
      <alignment vertical="center" wrapText="1"/>
    </xf>
    <xf numFmtId="0" fontId="27" fillId="7" borderId="36" xfId="5" applyNumberFormat="1" applyFont="1" applyFill="1" applyBorder="1" applyAlignment="1" applyProtection="1">
      <alignment horizontal="left" vertical="center" wrapText="1"/>
    </xf>
    <xf numFmtId="173" fontId="27" fillId="0" borderId="42" xfId="5" applyNumberFormat="1" applyFont="1" applyFill="1" applyBorder="1" applyAlignment="1" applyProtection="1">
      <alignment vertical="center" wrapText="1"/>
    </xf>
    <xf numFmtId="0" fontId="27" fillId="0" borderId="0" xfId="10" applyFont="1" applyAlignment="1">
      <alignment horizontal="left" wrapText="1"/>
    </xf>
    <xf numFmtId="0" fontId="47" fillId="0" borderId="0" xfId="0" applyFont="1" applyFill="1"/>
    <xf numFmtId="0" fontId="48" fillId="0" borderId="0" xfId="11" applyNumberFormat="1" applyFont="1" applyFill="1" applyBorder="1" applyAlignment="1" applyProtection="1">
      <alignment horizontal="left" wrapText="1"/>
    </xf>
    <xf numFmtId="0" fontId="45" fillId="0" borderId="0" xfId="7" quotePrefix="1" applyFont="1" applyFill="1" applyBorder="1" applyAlignment="1">
      <alignment wrapText="1"/>
    </xf>
    <xf numFmtId="0" fontId="48" fillId="0" borderId="0" xfId="9" applyNumberFormat="1" applyFont="1" applyFill="1" applyBorder="1" applyAlignment="1" applyProtection="1">
      <alignment horizontal="right" wrapText="1"/>
    </xf>
    <xf numFmtId="0" fontId="45" fillId="0" borderId="0" xfId="8" quotePrefix="1" applyFont="1" applyFill="1" applyBorder="1" applyAlignment="1">
      <alignment wrapText="1"/>
    </xf>
    <xf numFmtId="0" fontId="45" fillId="0" borderId="0" xfId="8" applyFont="1" applyFill="1" applyBorder="1" applyAlignment="1">
      <alignment wrapText="1"/>
    </xf>
    <xf numFmtId="0" fontId="49" fillId="0" borderId="0" xfId="9" applyNumberFormat="1" applyFont="1" applyFill="1" applyBorder="1" applyAlignment="1" applyProtection="1">
      <alignment horizontal="left" wrapText="1"/>
    </xf>
    <xf numFmtId="0" fontId="49" fillId="0" borderId="0" xfId="9" applyNumberFormat="1" applyFont="1" applyFill="1" applyBorder="1" applyAlignment="1" applyProtection="1">
      <alignment horizontal="left"/>
    </xf>
    <xf numFmtId="0" fontId="38" fillId="0" borderId="0" xfId="10" applyFont="1"/>
    <xf numFmtId="0" fontId="37" fillId="0" borderId="0" xfId="10" applyFont="1" applyAlignment="1">
      <alignment horizontal="center"/>
    </xf>
    <xf numFmtId="0" fontId="38" fillId="5" borderId="3" xfId="10" applyFont="1" applyFill="1" applyBorder="1" applyAlignment="1">
      <alignment horizontal="center" wrapText="1"/>
    </xf>
    <xf numFmtId="0" fontId="38" fillId="0" borderId="3" xfId="10" applyFont="1" applyBorder="1" applyAlignment="1">
      <alignment horizontal="center" vertical="center"/>
    </xf>
    <xf numFmtId="0" fontId="37" fillId="5" borderId="3" xfId="10" applyFont="1" applyFill="1" applyBorder="1" applyAlignment="1">
      <alignment horizontal="center" vertical="center"/>
    </xf>
    <xf numFmtId="0" fontId="47" fillId="0" borderId="0" xfId="0" applyFont="1"/>
    <xf numFmtId="0" fontId="38" fillId="0" borderId="0" xfId="10" applyFont="1" applyAlignment="1">
      <alignment horizontal="left" vertical="center"/>
    </xf>
    <xf numFmtId="0" fontId="29" fillId="0" borderId="0" xfId="0" applyFont="1" applyFill="1"/>
    <xf numFmtId="0" fontId="38" fillId="0" borderId="0" xfId="0" applyFont="1"/>
    <xf numFmtId="4" fontId="38" fillId="0" borderId="0" xfId="10" applyNumberFormat="1" applyFont="1"/>
    <xf numFmtId="0" fontId="38" fillId="0" borderId="0" xfId="0" applyFont="1" applyFill="1"/>
    <xf numFmtId="0" fontId="3" fillId="4" borderId="0" xfId="4" applyFont="1" applyFill="1" applyAlignment="1">
      <alignment horizontal="left"/>
    </xf>
    <xf numFmtId="0" fontId="51" fillId="4" borderId="0" xfId="4" applyFont="1" applyFill="1" applyAlignment="1">
      <alignment horizontal="left"/>
    </xf>
    <xf numFmtId="0" fontId="30" fillId="4" borderId="0" xfId="1" applyFont="1" applyFill="1"/>
    <xf numFmtId="0" fontId="3" fillId="0" borderId="0" xfId="1" applyFont="1" applyAlignment="1">
      <alignment horizontal="right"/>
    </xf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30" fillId="0" borderId="0" xfId="1" applyFont="1" applyAlignment="1">
      <alignment horizontal="center"/>
    </xf>
    <xf numFmtId="4" fontId="52" fillId="4" borderId="0" xfId="1" applyNumberFormat="1" applyFont="1" applyFill="1"/>
    <xf numFmtId="0" fontId="3" fillId="4" borderId="0" xfId="4" applyFont="1" applyFill="1"/>
    <xf numFmtId="0" fontId="51" fillId="4" borderId="0" xfId="4" applyFont="1" applyFill="1"/>
    <xf numFmtId="0" fontId="30" fillId="4" borderId="0" xfId="1" applyFont="1" applyFill="1" applyBorder="1"/>
    <xf numFmtId="0" fontId="30" fillId="4" borderId="0" xfId="1" applyFont="1" applyFill="1" applyBorder="1" applyAlignment="1">
      <alignment vertical="top"/>
    </xf>
    <xf numFmtId="2" fontId="30" fillId="4" borderId="0" xfId="1" applyNumberFormat="1" applyFont="1" applyFill="1" applyBorder="1"/>
    <xf numFmtId="4" fontId="30" fillId="4" borderId="0" xfId="1" applyNumberFormat="1" applyFont="1" applyFill="1" applyBorder="1"/>
    <xf numFmtId="0" fontId="3" fillId="4" borderId="0" xfId="1" applyFont="1" applyFill="1" applyBorder="1"/>
    <xf numFmtId="4" fontId="30" fillId="0" borderId="0" xfId="1" applyNumberFormat="1" applyFont="1" applyBorder="1" applyAlignment="1">
      <alignment horizontal="center"/>
    </xf>
    <xf numFmtId="0" fontId="11" fillId="4" borderId="0" xfId="1" applyFont="1" applyFill="1" applyBorder="1"/>
    <xf numFmtId="4" fontId="11" fillId="4" borderId="0" xfId="1" applyNumberFormat="1" applyFont="1" applyFill="1" applyBorder="1"/>
    <xf numFmtId="164" fontId="11" fillId="4" borderId="0" xfId="1" applyNumberFormat="1" applyFont="1" applyFill="1" applyBorder="1"/>
    <xf numFmtId="0" fontId="11" fillId="4" borderId="7" xfId="1" applyFont="1" applyFill="1" applyBorder="1"/>
    <xf numFmtId="4" fontId="11" fillId="4" borderId="7" xfId="1" applyNumberFormat="1" applyFont="1" applyFill="1" applyBorder="1"/>
    <xf numFmtId="0" fontId="3" fillId="0" borderId="7" xfId="1" applyFont="1" applyBorder="1"/>
    <xf numFmtId="0" fontId="31" fillId="4" borderId="8" xfId="1" applyFont="1" applyFill="1" applyBorder="1" applyAlignment="1">
      <alignment horizontal="center" vertical="center" wrapText="1"/>
    </xf>
    <xf numFmtId="0" fontId="31" fillId="4" borderId="9" xfId="1" applyFont="1" applyFill="1" applyBorder="1" applyAlignment="1">
      <alignment horizontal="center" vertical="center" wrapText="1"/>
    </xf>
    <xf numFmtId="2" fontId="31" fillId="4" borderId="9" xfId="1" applyNumberFormat="1" applyFont="1" applyFill="1" applyBorder="1" applyAlignment="1">
      <alignment horizontal="center" vertical="center" wrapText="1"/>
    </xf>
    <xf numFmtId="4" fontId="31" fillId="4" borderId="9" xfId="1" applyNumberFormat="1" applyFont="1" applyFill="1" applyBorder="1" applyAlignment="1">
      <alignment horizontal="center" vertical="center" wrapText="1"/>
    </xf>
    <xf numFmtId="0" fontId="31" fillId="4" borderId="10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 vertical="top"/>
    </xf>
    <xf numFmtId="0" fontId="3" fillId="4" borderId="3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1" fontId="3" fillId="0" borderId="3" xfId="1" applyNumberFormat="1" applyFont="1" applyFill="1" applyBorder="1" applyAlignment="1">
      <alignment vertical="center"/>
    </xf>
    <xf numFmtId="165" fontId="3" fillId="4" borderId="3" xfId="1" applyNumberFormat="1" applyFont="1" applyFill="1" applyBorder="1" applyAlignment="1">
      <alignment vertical="center"/>
    </xf>
    <xf numFmtId="10" fontId="3" fillId="0" borderId="3" xfId="1" applyNumberFormat="1" applyFont="1" applyBorder="1" applyAlignment="1">
      <alignment vertical="center"/>
    </xf>
    <xf numFmtId="166" fontId="3" fillId="4" borderId="3" xfId="1" applyNumberFormat="1" applyFont="1" applyFill="1" applyBorder="1" applyAlignment="1">
      <alignment horizontal="right" vertical="center"/>
    </xf>
    <xf numFmtId="167" fontId="3" fillId="4" borderId="3" xfId="5" applyNumberFormat="1" applyFont="1" applyFill="1" applyBorder="1" applyAlignment="1">
      <alignment vertical="center" wrapText="1"/>
    </xf>
    <xf numFmtId="168" fontId="3" fillId="4" borderId="3" xfId="5" applyNumberFormat="1" applyFont="1" applyFill="1" applyBorder="1" applyAlignment="1">
      <alignment vertical="center" wrapText="1"/>
    </xf>
    <xf numFmtId="10" fontId="3" fillId="4" borderId="3" xfId="1" applyNumberFormat="1" applyFont="1" applyFill="1" applyBorder="1" applyAlignment="1">
      <alignment vertical="center"/>
    </xf>
    <xf numFmtId="4" fontId="3" fillId="4" borderId="3" xfId="1" applyNumberFormat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vertical="center"/>
    </xf>
    <xf numFmtId="0" fontId="3" fillId="4" borderId="3" xfId="1" applyFont="1" applyFill="1" applyBorder="1" applyAlignment="1">
      <alignment horizontal="right" vertical="center"/>
    </xf>
    <xf numFmtId="0" fontId="3" fillId="4" borderId="3" xfId="1" applyFont="1" applyFill="1" applyBorder="1" applyAlignment="1">
      <alignment horizontal="left"/>
    </xf>
    <xf numFmtId="167" fontId="3" fillId="4" borderId="3" xfId="1" applyNumberFormat="1" applyFont="1" applyFill="1" applyBorder="1" applyAlignment="1">
      <alignment vertical="center"/>
    </xf>
    <xf numFmtId="4" fontId="3" fillId="4" borderId="3" xfId="1" applyNumberFormat="1" applyFont="1" applyFill="1" applyBorder="1" applyAlignment="1">
      <alignment vertical="center"/>
    </xf>
    <xf numFmtId="0" fontId="3" fillId="4" borderId="3" xfId="1" applyFont="1" applyFill="1" applyBorder="1" applyAlignment="1">
      <alignment horizontal="left" wrapText="1"/>
    </xf>
    <xf numFmtId="0" fontId="3" fillId="0" borderId="3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left" vertical="center"/>
    </xf>
    <xf numFmtId="4" fontId="3" fillId="0" borderId="3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left" wrapText="1"/>
    </xf>
    <xf numFmtId="0" fontId="3" fillId="0" borderId="3" xfId="1" applyFont="1" applyFill="1" applyBorder="1" applyAlignment="1">
      <alignment horizontal="left"/>
    </xf>
    <xf numFmtId="0" fontId="3" fillId="4" borderId="13" xfId="1" applyFont="1" applyFill="1" applyBorder="1" applyAlignment="1"/>
    <xf numFmtId="0" fontId="3" fillId="4" borderId="5" xfId="1" applyFont="1" applyFill="1" applyBorder="1" applyAlignment="1"/>
    <xf numFmtId="168" fontId="3" fillId="4" borderId="5" xfId="1" applyNumberFormat="1" applyFont="1" applyFill="1" applyBorder="1" applyAlignment="1"/>
    <xf numFmtId="169" fontId="3" fillId="4" borderId="5" xfId="1" applyNumberFormat="1" applyFont="1" applyFill="1" applyBorder="1" applyAlignment="1"/>
    <xf numFmtId="0" fontId="3" fillId="4" borderId="14" xfId="1" applyFont="1" applyFill="1" applyBorder="1" applyAlignment="1"/>
    <xf numFmtId="10" fontId="3" fillId="4" borderId="3" xfId="1" applyNumberFormat="1" applyFont="1" applyFill="1" applyBorder="1" applyAlignment="1">
      <alignment horizontal="right" vertical="center"/>
    </xf>
    <xf numFmtId="166" fontId="3" fillId="4" borderId="3" xfId="1" applyNumberFormat="1" applyFont="1" applyFill="1" applyBorder="1" applyAlignment="1">
      <alignment vertical="center"/>
    </xf>
    <xf numFmtId="170" fontId="3" fillId="4" borderId="3" xfId="1" applyNumberFormat="1" applyFont="1" applyFill="1" applyBorder="1" applyAlignment="1">
      <alignment horizontal="right" vertical="center"/>
    </xf>
    <xf numFmtId="168" fontId="3" fillId="4" borderId="3" xfId="1" applyNumberFormat="1" applyFont="1" applyFill="1" applyBorder="1" applyAlignment="1"/>
    <xf numFmtId="10" fontId="3" fillId="4" borderId="3" xfId="1" applyNumberFormat="1" applyFont="1" applyFill="1" applyBorder="1" applyAlignment="1">
      <alignment horizontal="right"/>
    </xf>
    <xf numFmtId="4" fontId="3" fillId="4" borderId="3" xfId="1" applyNumberFormat="1" applyFont="1" applyFill="1" applyBorder="1" applyAlignment="1">
      <alignment horizontal="center"/>
    </xf>
    <xf numFmtId="4" fontId="3" fillId="4" borderId="3" xfId="1" applyNumberFormat="1" applyFont="1" applyFill="1" applyBorder="1" applyAlignment="1">
      <alignment horizontal="right"/>
    </xf>
    <xf numFmtId="0" fontId="3" fillId="0" borderId="3" xfId="1" applyFont="1" applyFill="1" applyBorder="1" applyAlignment="1">
      <alignment horizontal="right"/>
    </xf>
    <xf numFmtId="167" fontId="3" fillId="4" borderId="3" xfId="1" applyNumberFormat="1" applyFont="1" applyFill="1" applyBorder="1" applyAlignment="1">
      <alignment horizontal="center" vertical="center"/>
    </xf>
    <xf numFmtId="0" fontId="10" fillId="4" borderId="13" xfId="1" applyFont="1" applyFill="1" applyBorder="1" applyAlignment="1"/>
    <xf numFmtId="0" fontId="10" fillId="4" borderId="5" xfId="1" applyFont="1" applyFill="1" applyBorder="1" applyAlignment="1"/>
    <xf numFmtId="165" fontId="10" fillId="4" borderId="5" xfId="1" applyNumberFormat="1" applyFont="1" applyFill="1" applyBorder="1" applyAlignment="1"/>
    <xf numFmtId="168" fontId="31" fillId="4" borderId="5" xfId="1" applyNumberFormat="1" applyFont="1" applyFill="1" applyBorder="1" applyAlignment="1">
      <alignment horizontal="right"/>
    </xf>
    <xf numFmtId="168" fontId="54" fillId="4" borderId="5" xfId="1" applyNumberFormat="1" applyFont="1" applyFill="1" applyBorder="1" applyAlignment="1"/>
    <xf numFmtId="0" fontId="11" fillId="4" borderId="5" xfId="1" applyFont="1" applyFill="1" applyBorder="1" applyAlignment="1"/>
    <xf numFmtId="0" fontId="10" fillId="4" borderId="14" xfId="1" applyFont="1" applyFill="1" applyBorder="1" applyAlignment="1"/>
    <xf numFmtId="3" fontId="3" fillId="4" borderId="3" xfId="1" applyNumberFormat="1" applyFont="1" applyFill="1" applyBorder="1" applyAlignment="1">
      <alignment horizontal="center"/>
    </xf>
    <xf numFmtId="10" fontId="3" fillId="4" borderId="3" xfId="1" applyNumberFormat="1" applyFont="1" applyFill="1" applyBorder="1"/>
    <xf numFmtId="4" fontId="11" fillId="4" borderId="3" xfId="1" applyNumberFormat="1" applyFont="1" applyFill="1" applyBorder="1"/>
    <xf numFmtId="0" fontId="11" fillId="0" borderId="12" xfId="1" applyFont="1" applyBorder="1"/>
    <xf numFmtId="0" fontId="3" fillId="0" borderId="12" xfId="1" applyFont="1" applyBorder="1"/>
    <xf numFmtId="0" fontId="31" fillId="4" borderId="13" xfId="1" applyFont="1" applyFill="1" applyBorder="1" applyAlignment="1"/>
    <xf numFmtId="0" fontId="31" fillId="4" borderId="13" xfId="1" applyFont="1" applyFill="1" applyBorder="1" applyAlignment="1">
      <alignment horizontal="left"/>
    </xf>
    <xf numFmtId="0" fontId="31" fillId="4" borderId="5" xfId="1" applyFont="1" applyFill="1" applyBorder="1" applyAlignment="1"/>
    <xf numFmtId="4" fontId="31" fillId="4" borderId="5" xfId="1" applyNumberFormat="1" applyFont="1" applyFill="1" applyBorder="1" applyAlignment="1">
      <alignment horizontal="center"/>
    </xf>
    <xf numFmtId="0" fontId="31" fillId="4" borderId="14" xfId="1" applyFont="1" applyFill="1" applyBorder="1" applyAlignment="1"/>
    <xf numFmtId="0" fontId="3" fillId="4" borderId="11" xfId="1" applyFont="1" applyFill="1" applyBorder="1"/>
    <xf numFmtId="0" fontId="31" fillId="4" borderId="15" xfId="1" applyFont="1" applyFill="1" applyBorder="1" applyAlignment="1">
      <alignment horizontal="center" vertical="center" wrapText="1"/>
    </xf>
    <xf numFmtId="0" fontId="31" fillId="4" borderId="16" xfId="1" applyFont="1" applyFill="1" applyBorder="1" applyAlignment="1">
      <alignment horizontal="center" vertical="center" wrapText="1"/>
    </xf>
    <xf numFmtId="2" fontId="31" fillId="4" borderId="16" xfId="1" applyNumberFormat="1" applyFont="1" applyFill="1" applyBorder="1" applyAlignment="1">
      <alignment horizontal="center" vertical="center" wrapText="1"/>
    </xf>
    <xf numFmtId="4" fontId="31" fillId="4" borderId="16" xfId="1" applyNumberFormat="1" applyFont="1" applyFill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1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/>
    </xf>
    <xf numFmtId="4" fontId="3" fillId="0" borderId="12" xfId="1" applyNumberFormat="1" applyFont="1" applyBorder="1"/>
    <xf numFmtId="0" fontId="11" fillId="4" borderId="11" xfId="1" applyFont="1" applyFill="1" applyBorder="1"/>
    <xf numFmtId="4" fontId="11" fillId="0" borderId="12" xfId="1" applyNumberFormat="1" applyFont="1" applyBorder="1"/>
    <xf numFmtId="0" fontId="11" fillId="4" borderId="21" xfId="1" applyFont="1" applyFill="1" applyBorder="1"/>
    <xf numFmtId="4" fontId="11" fillId="0" borderId="22" xfId="1" applyNumberFormat="1" applyFont="1" applyBorder="1"/>
    <xf numFmtId="4" fontId="3" fillId="0" borderId="12" xfId="1" applyNumberFormat="1" applyFont="1" applyBorder="1" applyAlignment="1">
      <alignment vertical="top" wrapText="1"/>
    </xf>
    <xf numFmtId="4" fontId="3" fillId="4" borderId="3" xfId="1" applyNumberFormat="1" applyFont="1" applyFill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31" fillId="4" borderId="3" xfId="1" applyFont="1" applyFill="1" applyBorder="1" applyAlignment="1">
      <alignment horizontal="center" vertical="center" wrapText="1"/>
    </xf>
    <xf numFmtId="0" fontId="31" fillId="4" borderId="17" xfId="1" applyFont="1" applyFill="1" applyBorder="1" applyAlignment="1">
      <alignment horizontal="center" vertical="center" wrapText="1"/>
    </xf>
    <xf numFmtId="0" fontId="3" fillId="4" borderId="12" xfId="1" applyFont="1" applyFill="1" applyBorder="1"/>
    <xf numFmtId="4" fontId="31" fillId="6" borderId="4" xfId="1" applyNumberFormat="1" applyFont="1" applyFill="1" applyBorder="1" applyAlignment="1">
      <alignment wrapText="1"/>
    </xf>
    <xf numFmtId="0" fontId="31" fillId="6" borderId="4" xfId="1" applyFont="1" applyFill="1" applyBorder="1" applyAlignment="1">
      <alignment wrapText="1"/>
    </xf>
    <xf numFmtId="0" fontId="31" fillId="6" borderId="3" xfId="1" applyFont="1" applyFill="1" applyBorder="1" applyAlignment="1">
      <alignment horizontal="center" wrapText="1"/>
    </xf>
    <xf numFmtId="0" fontId="31" fillId="6" borderId="12" xfId="1" applyFont="1" applyFill="1" applyBorder="1" applyAlignment="1">
      <alignment wrapText="1"/>
    </xf>
    <xf numFmtId="168" fontId="3" fillId="0" borderId="3" xfId="1" applyNumberFormat="1" applyFont="1" applyBorder="1"/>
    <xf numFmtId="4" fontId="3" fillId="0" borderId="3" xfId="1" applyNumberFormat="1" applyFont="1" applyBorder="1" applyAlignment="1">
      <alignment horizontal="center"/>
    </xf>
    <xf numFmtId="168" fontId="3" fillId="6" borderId="27" xfId="1" applyNumberFormat="1" applyFont="1" applyFill="1" applyBorder="1"/>
    <xf numFmtId="4" fontId="3" fillId="6" borderId="28" xfId="1" applyNumberFormat="1" applyFont="1" applyFill="1" applyBorder="1"/>
    <xf numFmtId="0" fontId="3" fillId="0" borderId="0" xfId="1" applyFont="1" applyAlignment="1"/>
    <xf numFmtId="0" fontId="3" fillId="0" borderId="0" xfId="1" applyFont="1" applyAlignment="1">
      <alignment horizontal="left"/>
    </xf>
    <xf numFmtId="4" fontId="3" fillId="0" borderId="0" xfId="1" applyNumberFormat="1" applyFont="1"/>
    <xf numFmtId="0" fontId="31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wrapText="1"/>
    </xf>
    <xf numFmtId="0" fontId="31" fillId="0" borderId="3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3" xfId="1" applyFont="1" applyBorder="1" applyAlignment="1">
      <alignment horizontal="left" vertical="center" wrapText="1"/>
    </xf>
    <xf numFmtId="0" fontId="31" fillId="0" borderId="3" xfId="1" applyFont="1" applyBorder="1" applyAlignment="1">
      <alignment horizontal="justify" vertical="top" wrapText="1"/>
    </xf>
    <xf numFmtId="0" fontId="3" fillId="0" borderId="3" xfId="1" applyFont="1" applyBorder="1" applyAlignment="1">
      <alignment horizontal="justify" vertical="top" wrapText="1"/>
    </xf>
    <xf numFmtId="0" fontId="56" fillId="0" borderId="3" xfId="2" applyFont="1" applyBorder="1" applyAlignment="1" applyProtection="1">
      <alignment horizontal="justify" vertical="center" wrapText="1"/>
    </xf>
    <xf numFmtId="0" fontId="3" fillId="0" borderId="3" xfId="1" applyFont="1" applyBorder="1" applyAlignment="1">
      <alignment horizontal="justify" vertical="center" wrapText="1"/>
    </xf>
    <xf numFmtId="0" fontId="53" fillId="0" borderId="3" xfId="1" applyFont="1" applyBorder="1" applyAlignment="1">
      <alignment horizontal="justify" vertical="top" wrapText="1"/>
    </xf>
    <xf numFmtId="0" fontId="3" fillId="0" borderId="3" xfId="1" applyFont="1" applyBorder="1" applyAlignment="1">
      <alignment vertical="center"/>
    </xf>
    <xf numFmtId="0" fontId="3" fillId="0" borderId="3" xfId="3" applyFont="1" applyBorder="1" applyAlignment="1">
      <alignment vertical="center" wrapText="1"/>
    </xf>
    <xf numFmtId="0" fontId="3" fillId="0" borderId="0" xfId="1" applyFont="1" applyAlignment="1">
      <alignment wrapText="1"/>
    </xf>
    <xf numFmtId="0" fontId="3" fillId="0" borderId="3" xfId="3" applyFont="1" applyBorder="1" applyAlignment="1">
      <alignment wrapText="1"/>
    </xf>
    <xf numFmtId="0" fontId="3" fillId="0" borderId="3" xfId="1" applyFont="1" applyBorder="1" applyAlignment="1">
      <alignment vertical="top" wrapText="1"/>
    </xf>
    <xf numFmtId="0" fontId="3" fillId="0" borderId="3" xfId="1" applyFont="1" applyBorder="1" applyAlignment="1">
      <alignment wrapText="1"/>
    </xf>
    <xf numFmtId="0" fontId="57" fillId="0" borderId="0" xfId="0" applyFont="1" applyFill="1"/>
    <xf numFmtId="0" fontId="29" fillId="0" borderId="0" xfId="0" applyFont="1" applyFill="1" applyAlignment="1">
      <alignment horizontal="right"/>
    </xf>
    <xf numFmtId="0" fontId="58" fillId="0" borderId="0" xfId="6" applyFont="1" applyFill="1" applyAlignment="1">
      <alignment horizontal="left" wrapText="1"/>
    </xf>
    <xf numFmtId="0" fontId="58" fillId="0" borderId="0" xfId="8" applyFont="1" applyFill="1" applyBorder="1" applyAlignment="1">
      <alignment horizontal="left" wrapText="1"/>
    </xf>
    <xf numFmtId="0" fontId="60" fillId="0" borderId="0" xfId="9" applyFont="1" applyFill="1" applyAlignment="1">
      <alignment horizontal="left" vertical="center"/>
    </xf>
    <xf numFmtId="0" fontId="4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171" fontId="29" fillId="0" borderId="3" xfId="0" applyNumberFormat="1" applyFont="1" applyFill="1" applyBorder="1" applyAlignment="1">
      <alignment horizontal="center"/>
    </xf>
    <xf numFmtId="168" fontId="29" fillId="0" borderId="3" xfId="0" applyNumberFormat="1" applyFont="1" applyBorder="1"/>
    <xf numFmtId="4" fontId="59" fillId="0" borderId="3" xfId="0" applyNumberFormat="1" applyFont="1" applyFill="1" applyBorder="1"/>
    <xf numFmtId="168" fontId="29" fillId="0" borderId="3" xfId="0" applyNumberFormat="1" applyFont="1" applyBorder="1" applyAlignment="1"/>
    <xf numFmtId="168" fontId="29" fillId="0" borderId="3" xfId="0" applyNumberFormat="1" applyFont="1" applyBorder="1" applyAlignment="1">
      <alignment horizontal="right"/>
    </xf>
    <xf numFmtId="10" fontId="29" fillId="0" borderId="3" xfId="0" applyNumberFormat="1" applyFont="1" applyBorder="1"/>
    <xf numFmtId="4" fontId="29" fillId="0" borderId="3" xfId="0" applyNumberFormat="1" applyFont="1" applyBorder="1" applyAlignment="1">
      <alignment horizontal="right"/>
    </xf>
    <xf numFmtId="167" fontId="59" fillId="0" borderId="3" xfId="0" applyNumberFormat="1" applyFont="1" applyFill="1" applyBorder="1" applyAlignment="1">
      <alignment horizontal="right"/>
    </xf>
    <xf numFmtId="4" fontId="59" fillId="4" borderId="3" xfId="0" applyNumberFormat="1" applyFont="1" applyFill="1" applyBorder="1"/>
    <xf numFmtId="167" fontId="59" fillId="4" borderId="3" xfId="0" applyNumberFormat="1" applyFont="1" applyFill="1" applyBorder="1" applyAlignment="1">
      <alignment horizontal="right"/>
    </xf>
    <xf numFmtId="0" fontId="57" fillId="0" borderId="0" xfId="0" applyFont="1" applyFill="1" applyBorder="1"/>
    <xf numFmtId="168" fontId="27" fillId="0" borderId="3" xfId="0" applyNumberFormat="1" applyFont="1" applyBorder="1" applyAlignment="1">
      <alignment horizontal="right"/>
    </xf>
    <xf numFmtId="171" fontId="59" fillId="0" borderId="3" xfId="0" applyNumberFormat="1" applyFont="1" applyFill="1" applyBorder="1" applyAlignment="1">
      <alignment horizontal="center"/>
    </xf>
    <xf numFmtId="4" fontId="59" fillId="0" borderId="3" xfId="0" applyNumberFormat="1" applyFont="1" applyBorder="1"/>
    <xf numFmtId="10" fontId="59" fillId="0" borderId="3" xfId="0" applyNumberFormat="1" applyFont="1" applyBorder="1"/>
    <xf numFmtId="4" fontId="59" fillId="0" borderId="3" xfId="0" applyNumberFormat="1" applyFont="1" applyBorder="1" applyAlignment="1">
      <alignment horizontal="right"/>
    </xf>
    <xf numFmtId="4" fontId="59" fillId="0" borderId="3" xfId="0" applyNumberFormat="1" applyFont="1" applyBorder="1" applyAlignment="1"/>
    <xf numFmtId="168" fontId="27" fillId="0" borderId="3" xfId="0" applyNumberFormat="1" applyFont="1" applyBorder="1" applyAlignment="1"/>
    <xf numFmtId="4" fontId="29" fillId="0" borderId="0" xfId="0" applyNumberFormat="1" applyFont="1"/>
    <xf numFmtId="0" fontId="60" fillId="0" borderId="0" xfId="0" applyFont="1" applyFill="1"/>
    <xf numFmtId="4" fontId="26" fillId="0" borderId="3" xfId="0" applyNumberFormat="1" applyFont="1" applyBorder="1" applyAlignment="1">
      <alignment horizontal="right"/>
    </xf>
    <xf numFmtId="4" fontId="26" fillId="0" borderId="3" xfId="0" applyNumberFormat="1" applyFont="1" applyBorder="1" applyAlignment="1"/>
    <xf numFmtId="4" fontId="27" fillId="0" borderId="3" xfId="0" applyNumberFormat="1" applyFont="1" applyBorder="1" applyAlignment="1">
      <alignment horizontal="right"/>
    </xf>
    <xf numFmtId="4" fontId="26" fillId="0" borderId="0" xfId="0" applyNumberFormat="1" applyFont="1" applyBorder="1"/>
    <xf numFmtId="4" fontId="59" fillId="0" borderId="0" xfId="0" applyNumberFormat="1" applyFont="1" applyBorder="1"/>
    <xf numFmtId="0" fontId="29" fillId="4" borderId="0" xfId="0" applyFont="1" applyFill="1"/>
    <xf numFmtId="0" fontId="26" fillId="0" borderId="3" xfId="0" applyFont="1" applyFill="1" applyBorder="1"/>
    <xf numFmtId="4" fontId="26" fillId="0" borderId="3" xfId="0" applyNumberFormat="1" applyFont="1" applyFill="1" applyBorder="1"/>
    <xf numFmtId="10" fontId="26" fillId="0" borderId="3" xfId="0" applyNumberFormat="1" applyFont="1" applyFill="1" applyBorder="1"/>
    <xf numFmtId="0" fontId="27" fillId="0" borderId="0" xfId="0" applyFont="1" applyFill="1"/>
    <xf numFmtId="4" fontId="29" fillId="0" borderId="0" xfId="0" applyNumberFormat="1" applyFont="1" applyFill="1"/>
    <xf numFmtId="167" fontId="29" fillId="0" borderId="0" xfId="0" applyNumberFormat="1" applyFont="1" applyFill="1"/>
    <xf numFmtId="0" fontId="27" fillId="0" borderId="3" xfId="0" applyFont="1" applyFill="1" applyBorder="1"/>
    <xf numFmtId="4" fontId="29" fillId="0" borderId="3" xfId="0" applyNumberFormat="1" applyFont="1" applyFill="1" applyBorder="1"/>
    <xf numFmtId="4" fontId="29" fillId="7" borderId="3" xfId="5" applyNumberFormat="1" applyFont="1" applyFill="1" applyBorder="1" applyAlignment="1" applyProtection="1">
      <alignment vertical="center" wrapText="1"/>
    </xf>
    <xf numFmtId="0" fontId="44" fillId="0" borderId="0" xfId="0" applyFont="1" applyFill="1"/>
    <xf numFmtId="0" fontId="27" fillId="0" borderId="0" xfId="0" applyFont="1"/>
    <xf numFmtId="0" fontId="10" fillId="0" borderId="0" xfId="10" applyFont="1"/>
    <xf numFmtId="0" fontId="10" fillId="0" borderId="0" xfId="10" applyFont="1" applyAlignment="1">
      <alignment horizontal="right"/>
    </xf>
    <xf numFmtId="0" fontId="30" fillId="4" borderId="0" xfId="10" applyFont="1" applyFill="1" applyAlignment="1">
      <alignment horizontal="left" wrapText="1"/>
    </xf>
    <xf numFmtId="0" fontId="3" fillId="0" borderId="3" xfId="10" applyFont="1" applyBorder="1" applyAlignment="1">
      <alignment horizontal="center" vertical="center"/>
    </xf>
    <xf numFmtId="0" fontId="31" fillId="0" borderId="4" xfId="10" applyFont="1" applyBorder="1" applyAlignment="1">
      <alignment horizontal="center" vertical="center"/>
    </xf>
    <xf numFmtId="0" fontId="3" fillId="0" borderId="3" xfId="10" applyFont="1" applyBorder="1" applyAlignment="1">
      <alignment horizontal="center"/>
    </xf>
    <xf numFmtId="0" fontId="3" fillId="0" borderId="4" xfId="10" applyFont="1" applyBorder="1" applyAlignment="1">
      <alignment horizontal="center"/>
    </xf>
    <xf numFmtId="0" fontId="3" fillId="0" borderId="6" xfId="10" applyFont="1" applyBorder="1" applyAlignment="1">
      <alignment horizontal="center"/>
    </xf>
    <xf numFmtId="0" fontId="31" fillId="6" borderId="3" xfId="10" applyFont="1" applyFill="1" applyBorder="1" applyAlignment="1">
      <alignment horizontal="center"/>
    </xf>
    <xf numFmtId="0" fontId="31" fillId="6" borderId="4" xfId="10" applyFont="1" applyFill="1" applyBorder="1"/>
    <xf numFmtId="0" fontId="11" fillId="6" borderId="3" xfId="10" applyFont="1" applyFill="1" applyBorder="1"/>
    <xf numFmtId="0" fontId="3" fillId="6" borderId="6" xfId="10" applyFont="1" applyFill="1" applyBorder="1"/>
    <xf numFmtId="0" fontId="3" fillId="3" borderId="4" xfId="10" applyFont="1" applyFill="1" applyBorder="1"/>
    <xf numFmtId="4" fontId="3" fillId="3" borderId="3" xfId="10" applyNumberFormat="1" applyFont="1" applyFill="1" applyBorder="1"/>
    <xf numFmtId="10" fontId="3" fillId="3" borderId="6" xfId="10" applyNumberFormat="1" applyFont="1" applyFill="1" applyBorder="1"/>
    <xf numFmtId="0" fontId="3" fillId="0" borderId="4" xfId="10" applyFont="1" applyBorder="1" applyAlignment="1">
      <alignment wrapText="1"/>
    </xf>
    <xf numFmtId="4" fontId="3" fillId="0" borderId="3" xfId="10" applyNumberFormat="1" applyFont="1" applyBorder="1"/>
    <xf numFmtId="10" fontId="3" fillId="0" borderId="6" xfId="10" applyNumberFormat="1" applyFont="1" applyBorder="1"/>
    <xf numFmtId="0" fontId="3" fillId="0" borderId="4" xfId="10" applyFont="1" applyBorder="1"/>
    <xf numFmtId="16" fontId="3" fillId="0" borderId="3" xfId="10" applyNumberFormat="1" applyFont="1" applyBorder="1" applyAlignment="1">
      <alignment horizontal="center"/>
    </xf>
    <xf numFmtId="0" fontId="31" fillId="6" borderId="3" xfId="10" applyFont="1" applyFill="1" applyBorder="1" applyAlignment="1">
      <alignment horizontal="center" vertical="center"/>
    </xf>
    <xf numFmtId="0" fontId="31" fillId="6" borderId="4" xfId="10" applyFont="1" applyFill="1" applyBorder="1" applyAlignment="1">
      <alignment vertical="center"/>
    </xf>
    <xf numFmtId="4" fontId="3" fillId="6" borderId="3" xfId="10" applyNumberFormat="1" applyFont="1" applyFill="1" applyBorder="1"/>
    <xf numFmtId="10" fontId="3" fillId="6" borderId="6" xfId="10" applyNumberFormat="1" applyFont="1" applyFill="1" applyBorder="1"/>
    <xf numFmtId="0" fontId="31" fillId="8" borderId="3" xfId="10" applyFont="1" applyFill="1" applyBorder="1" applyAlignment="1">
      <alignment horizontal="center"/>
    </xf>
    <xf numFmtId="0" fontId="31" fillId="8" borderId="4" xfId="10" applyFont="1" applyFill="1" applyBorder="1"/>
    <xf numFmtId="0" fontId="3" fillId="8" borderId="3" xfId="10" applyFont="1" applyFill="1" applyBorder="1"/>
    <xf numFmtId="0" fontId="11" fillId="4" borderId="0" xfId="10" applyFont="1" applyFill="1"/>
    <xf numFmtId="4" fontId="3" fillId="4" borderId="3" xfId="10" applyNumberFormat="1" applyFont="1" applyFill="1" applyBorder="1"/>
    <xf numFmtId="4" fontId="11" fillId="4" borderId="0" xfId="10" applyNumberFormat="1" applyFont="1" applyFill="1"/>
    <xf numFmtId="0" fontId="31" fillId="8" borderId="3" xfId="10" applyFont="1" applyFill="1" applyBorder="1" applyAlignment="1">
      <alignment horizontal="center" vertical="center"/>
    </xf>
    <xf numFmtId="0" fontId="31" fillId="8" borderId="4" xfId="10" applyFont="1" applyFill="1" applyBorder="1" applyAlignment="1">
      <alignment vertical="center"/>
    </xf>
    <xf numFmtId="4" fontId="3" fillId="8" borderId="3" xfId="10" applyNumberFormat="1" applyFont="1" applyFill="1" applyBorder="1"/>
    <xf numFmtId="166" fontId="3" fillId="8" borderId="3" xfId="10" applyNumberFormat="1" applyFont="1" applyFill="1" applyBorder="1"/>
    <xf numFmtId="166" fontId="11" fillId="4" borderId="0" xfId="10" applyNumberFormat="1" applyFont="1" applyFill="1"/>
    <xf numFmtId="166" fontId="3" fillId="6" borderId="3" xfId="10" applyNumberFormat="1" applyFont="1" applyFill="1" applyBorder="1"/>
    <xf numFmtId="0" fontId="10" fillId="4" borderId="0" xfId="10" applyFont="1" applyFill="1"/>
    <xf numFmtId="0" fontId="3" fillId="4" borderId="0" xfId="10" applyFont="1" applyFill="1"/>
    <xf numFmtId="0" fontId="3" fillId="0" borderId="0" xfId="10" applyFont="1" applyAlignment="1">
      <alignment horizontal="left"/>
    </xf>
    <xf numFmtId="0" fontId="45" fillId="0" borderId="0" xfId="7" applyFont="1" applyFill="1" applyBorder="1" applyAlignment="1">
      <alignment wrapText="1"/>
    </xf>
    <xf numFmtId="0" fontId="48" fillId="0" borderId="0" xfId="9" applyNumberFormat="1" applyFont="1" applyFill="1" applyBorder="1" applyAlignment="1" applyProtection="1">
      <alignment horizontal="left" wrapText="1"/>
    </xf>
    <xf numFmtId="0" fontId="49" fillId="0" borderId="0" xfId="11" applyNumberFormat="1" applyFont="1" applyFill="1" applyBorder="1" applyAlignment="1" applyProtection="1">
      <alignment horizontal="right" vertical="center" wrapText="1"/>
    </xf>
    <xf numFmtId="0" fontId="47" fillId="0" borderId="0" xfId="11" applyFont="1" applyFill="1"/>
    <xf numFmtId="0" fontId="61" fillId="0" borderId="35" xfId="9" applyNumberFormat="1" applyFont="1" applyFill="1" applyBorder="1" applyAlignment="1" applyProtection="1">
      <alignment horizontal="center" vertical="center" wrapText="1"/>
    </xf>
    <xf numFmtId="0" fontId="61" fillId="0" borderId="29" xfId="9" applyNumberFormat="1" applyFont="1" applyFill="1" applyBorder="1" applyAlignment="1" applyProtection="1">
      <alignment horizontal="center" vertical="center" wrapText="1"/>
    </xf>
    <xf numFmtId="0" fontId="48" fillId="0" borderId="36" xfId="9" applyNumberFormat="1" applyFont="1" applyFill="1" applyBorder="1" applyAlignment="1" applyProtection="1">
      <alignment horizontal="left" vertical="center" wrapText="1"/>
    </xf>
    <xf numFmtId="4" fontId="38" fillId="7" borderId="36" xfId="5" applyNumberFormat="1" applyFont="1" applyFill="1" applyBorder="1" applyAlignment="1" applyProtection="1">
      <alignment horizontal="right" vertical="center" wrapText="1"/>
    </xf>
    <xf numFmtId="0" fontId="48" fillId="7" borderId="36" xfId="9" applyNumberFormat="1" applyFont="1" applyFill="1" applyBorder="1" applyAlignment="1" applyProtection="1">
      <alignment horizontal="left" vertical="center" wrapText="1"/>
    </xf>
    <xf numFmtId="167" fontId="38" fillId="7" borderId="36" xfId="5" applyNumberFormat="1" applyFont="1" applyFill="1" applyBorder="1" applyAlignment="1" applyProtection="1">
      <alignment horizontal="right" vertical="center" wrapText="1"/>
    </xf>
    <xf numFmtId="4" fontId="38" fillId="7" borderId="36" xfId="5" quotePrefix="1" applyNumberFormat="1" applyFont="1" applyFill="1" applyBorder="1" applyAlignment="1" applyProtection="1">
      <alignment horizontal="right" vertical="center" wrapText="1"/>
    </xf>
    <xf numFmtId="0" fontId="47" fillId="0" borderId="0" xfId="11" applyFont="1"/>
    <xf numFmtId="4" fontId="38" fillId="0" borderId="0" xfId="0" applyNumberFormat="1" applyFont="1" applyFill="1" applyBorder="1"/>
    <xf numFmtId="0" fontId="38" fillId="0" borderId="3" xfId="12" applyFont="1" applyBorder="1" applyAlignment="1">
      <alignment horizontal="left" vertical="center" wrapText="1"/>
    </xf>
    <xf numFmtId="0" fontId="37" fillId="5" borderId="3" xfId="10" applyFont="1" applyFill="1" applyBorder="1" applyAlignment="1">
      <alignment horizontal="left" vertical="center" wrapText="1"/>
    </xf>
    <xf numFmtId="0" fontId="38" fillId="5" borderId="3" xfId="10" applyFont="1" applyFill="1" applyBorder="1" applyAlignment="1">
      <alignment horizontal="center" vertical="center" wrapText="1"/>
    </xf>
    <xf numFmtId="4" fontId="38" fillId="0" borderId="3" xfId="12" applyNumberFormat="1" applyFont="1" applyBorder="1" applyAlignment="1">
      <alignment vertical="center"/>
    </xf>
    <xf numFmtId="10" fontId="38" fillId="0" borderId="3" xfId="12" applyNumberFormat="1" applyFont="1" applyBorder="1" applyAlignment="1">
      <alignment vertical="center"/>
    </xf>
    <xf numFmtId="4" fontId="37" fillId="5" borderId="3" xfId="10" applyNumberFormat="1" applyFont="1" applyFill="1" applyBorder="1" applyAlignment="1">
      <alignment vertical="center"/>
    </xf>
    <xf numFmtId="9" fontId="38" fillId="5" borderId="3" xfId="10" applyNumberFormat="1" applyFont="1" applyFill="1" applyBorder="1" applyAlignment="1">
      <alignment vertical="center"/>
    </xf>
    <xf numFmtId="172" fontId="37" fillId="5" borderId="3" xfId="10" applyNumberFormat="1" applyFont="1" applyFill="1" applyBorder="1" applyAlignment="1">
      <alignment vertical="center"/>
    </xf>
    <xf numFmtId="172" fontId="38" fillId="5" borderId="3" xfId="10" applyNumberFormat="1" applyFont="1" applyFill="1" applyBorder="1" applyAlignment="1">
      <alignment vertical="center"/>
    </xf>
    <xf numFmtId="10" fontId="37" fillId="5" borderId="3" xfId="10" applyNumberFormat="1" applyFont="1" applyFill="1" applyBorder="1" applyAlignment="1">
      <alignment vertical="center"/>
    </xf>
    <xf numFmtId="4" fontId="38" fillId="5" borderId="3" xfId="10" applyNumberFormat="1" applyFont="1" applyFill="1" applyBorder="1" applyAlignment="1">
      <alignment vertical="center"/>
    </xf>
    <xf numFmtId="0" fontId="38" fillId="0" borderId="0" xfId="10" applyFont="1" applyAlignment="1">
      <alignment horizontal="right"/>
    </xf>
    <xf numFmtId="0" fontId="43" fillId="0" borderId="0" xfId="10" applyFont="1" applyAlignment="1">
      <alignment horizontal="left" vertical="center" wrapText="1"/>
    </xf>
    <xf numFmtId="0" fontId="38" fillId="0" borderId="0" xfId="10" applyFont="1" applyAlignment="1">
      <alignment horizontal="left"/>
    </xf>
    <xf numFmtId="0" fontId="27" fillId="0" borderId="0" xfId="0" applyFont="1" applyFill="1" applyAlignment="1">
      <alignment horizontal="right"/>
    </xf>
    <xf numFmtId="0" fontId="26" fillId="0" borderId="0" xfId="0" applyFont="1" applyFill="1" applyAlignment="1">
      <alignment horizontal="center" wrapText="1"/>
    </xf>
    <xf numFmtId="0" fontId="27" fillId="0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 wrapText="1"/>
    </xf>
    <xf numFmtId="44" fontId="27" fillId="0" borderId="3" xfId="0" applyNumberFormat="1" applyFont="1" applyFill="1" applyBorder="1" applyAlignment="1">
      <alignment horizontal="center"/>
    </xf>
    <xf numFmtId="10" fontId="27" fillId="0" borderId="3" xfId="0" applyNumberFormat="1" applyFont="1" applyFill="1" applyBorder="1" applyAlignment="1">
      <alignment horizontal="center"/>
    </xf>
    <xf numFmtId="0" fontId="27" fillId="0" borderId="3" xfId="0" applyFont="1" applyBorder="1" applyAlignment="1">
      <alignment horizontal="center" wrapText="1"/>
    </xf>
    <xf numFmtId="44" fontId="44" fillId="0" borderId="3" xfId="0" applyNumberFormat="1" applyFont="1" applyBorder="1" applyAlignment="1">
      <alignment horizontal="center" wrapText="1"/>
    </xf>
    <xf numFmtId="10" fontId="44" fillId="0" borderId="3" xfId="0" applyNumberFormat="1" applyFont="1" applyFill="1" applyBorder="1" applyAlignment="1">
      <alignment horizontal="center"/>
    </xf>
    <xf numFmtId="4" fontId="44" fillId="0" borderId="3" xfId="0" applyNumberFormat="1" applyFont="1" applyBorder="1"/>
    <xf numFmtId="10" fontId="44" fillId="0" borderId="3" xfId="0" applyNumberFormat="1" applyFont="1" applyBorder="1" applyAlignment="1">
      <alignment horizontal="center"/>
    </xf>
    <xf numFmtId="10" fontId="27" fillId="0" borderId="3" xfId="0" applyNumberFormat="1" applyFont="1" applyBorder="1" applyAlignment="1">
      <alignment horizontal="center"/>
    </xf>
    <xf numFmtId="173" fontId="26" fillId="0" borderId="3" xfId="0" applyNumberFormat="1" applyFont="1" applyFill="1" applyBorder="1" applyAlignment="1">
      <alignment horizontal="center"/>
    </xf>
    <xf numFmtId="10" fontId="26" fillId="0" borderId="3" xfId="0" applyNumberFormat="1" applyFont="1" applyFill="1" applyBorder="1" applyAlignment="1">
      <alignment horizontal="center"/>
    </xf>
    <xf numFmtId="173" fontId="26" fillId="0" borderId="3" xfId="0" applyNumberFormat="1" applyFont="1" applyFill="1" applyBorder="1"/>
    <xf numFmtId="0" fontId="27" fillId="0" borderId="0" xfId="0" applyFont="1" applyFill="1" applyBorder="1"/>
    <xf numFmtId="4" fontId="27" fillId="0" borderId="0" xfId="0" applyNumberFormat="1" applyFont="1" applyFill="1" applyBorder="1"/>
    <xf numFmtId="10" fontId="27" fillId="0" borderId="0" xfId="0" applyNumberFormat="1" applyFont="1" applyFill="1"/>
    <xf numFmtId="4" fontId="27" fillId="0" borderId="0" xfId="0" applyNumberFormat="1" applyFont="1" applyFill="1"/>
    <xf numFmtId="0" fontId="29" fillId="0" borderId="0" xfId="0" applyFont="1" applyFill="1" applyBorder="1"/>
    <xf numFmtId="4" fontId="27" fillId="0" borderId="3" xfId="0" applyNumberFormat="1" applyFont="1" applyFill="1" applyBorder="1" applyAlignment="1">
      <alignment horizontal="center"/>
    </xf>
    <xf numFmtId="3" fontId="27" fillId="0" borderId="0" xfId="10" applyNumberFormat="1" applyFont="1"/>
    <xf numFmtId="0" fontId="26" fillId="0" borderId="3" xfId="0" applyFont="1" applyFill="1" applyBorder="1" applyAlignment="1">
      <alignment horizontal="center"/>
    </xf>
    <xf numFmtId="0" fontId="26" fillId="0" borderId="0" xfId="10" applyFont="1" applyAlignment="1">
      <alignment horizontal="left" wrapText="1"/>
    </xf>
    <xf numFmtId="0" fontId="18" fillId="0" borderId="0" xfId="0" applyFont="1" applyAlignment="1">
      <alignment horizontal="right"/>
    </xf>
    <xf numFmtId="10" fontId="3" fillId="0" borderId="0" xfId="10" applyNumberFormat="1" applyFont="1"/>
    <xf numFmtId="169" fontId="3" fillId="0" borderId="3" xfId="1" applyNumberFormat="1" applyFont="1" applyBorder="1"/>
    <xf numFmtId="169" fontId="3" fillId="6" borderId="27" xfId="1" applyNumberFormat="1" applyFont="1" applyFill="1" applyBorder="1"/>
    <xf numFmtId="0" fontId="31" fillId="2" borderId="1" xfId="1" applyFont="1" applyFill="1" applyBorder="1" applyAlignment="1">
      <alignment horizontal="center" vertical="top" wrapText="1"/>
    </xf>
    <xf numFmtId="0" fontId="3" fillId="0" borderId="0" xfId="1" applyFont="1" applyAlignment="1">
      <alignment wrapText="1"/>
    </xf>
    <xf numFmtId="0" fontId="31" fillId="3" borderId="4" xfId="1" applyFont="1" applyFill="1" applyBorder="1" applyAlignment="1">
      <alignment horizontal="left" vertical="top" wrapText="1"/>
    </xf>
    <xf numFmtId="0" fontId="31" fillId="3" borderId="5" xfId="1" applyFont="1" applyFill="1" applyBorder="1" applyAlignment="1">
      <alignment horizontal="left" vertical="top" wrapText="1"/>
    </xf>
    <xf numFmtId="0" fontId="31" fillId="3" borderId="6" xfId="1" applyFont="1" applyFill="1" applyBorder="1" applyAlignment="1">
      <alignment horizontal="left" vertical="top" wrapText="1"/>
    </xf>
    <xf numFmtId="0" fontId="55" fillId="0" borderId="13" xfId="1" applyFont="1" applyBorder="1" applyAlignment="1">
      <alignment horizontal="left"/>
    </xf>
    <xf numFmtId="0" fontId="55" fillId="0" borderId="5" xfId="1" applyFont="1" applyBorder="1" applyAlignment="1">
      <alignment horizontal="left"/>
    </xf>
    <xf numFmtId="0" fontId="55" fillId="0" borderId="6" xfId="1" applyFont="1" applyBorder="1" applyAlignment="1">
      <alignment horizontal="left"/>
    </xf>
    <xf numFmtId="0" fontId="55" fillId="6" borderId="23" xfId="1" applyFont="1" applyFill="1" applyBorder="1" applyAlignment="1">
      <alignment horizontal="left"/>
    </xf>
    <xf numFmtId="0" fontId="55" fillId="6" borderId="24" xfId="1" applyFont="1" applyFill="1" applyBorder="1" applyAlignment="1">
      <alignment horizontal="left"/>
    </xf>
    <xf numFmtId="0" fontId="55" fillId="6" borderId="26" xfId="1" applyFont="1" applyFill="1" applyBorder="1" applyAlignment="1">
      <alignment horizontal="left"/>
    </xf>
    <xf numFmtId="0" fontId="3" fillId="4" borderId="13" xfId="1" applyFont="1" applyFill="1" applyBorder="1" applyAlignment="1">
      <alignment horizontal="left"/>
    </xf>
    <xf numFmtId="0" fontId="3" fillId="4" borderId="5" xfId="1" applyFont="1" applyFill="1" applyBorder="1" applyAlignment="1">
      <alignment horizontal="left"/>
    </xf>
    <xf numFmtId="0" fontId="3" fillId="4" borderId="14" xfId="1" applyFont="1" applyFill="1" applyBorder="1" applyAlignment="1">
      <alignment horizontal="left"/>
    </xf>
    <xf numFmtId="0" fontId="31" fillId="4" borderId="13" xfId="1" applyFont="1" applyFill="1" applyBorder="1" applyAlignment="1">
      <alignment horizontal="left"/>
    </xf>
    <xf numFmtId="0" fontId="31" fillId="4" borderId="5" xfId="1" applyFont="1" applyFill="1" applyBorder="1" applyAlignment="1">
      <alignment horizontal="left"/>
    </xf>
    <xf numFmtId="0" fontId="31" fillId="4" borderId="14" xfId="1" applyFont="1" applyFill="1" applyBorder="1" applyAlignment="1">
      <alignment horizontal="left"/>
    </xf>
    <xf numFmtId="0" fontId="31" fillId="6" borderId="13" xfId="1" applyFont="1" applyFill="1" applyBorder="1" applyAlignment="1">
      <alignment horizontal="left"/>
    </xf>
    <xf numFmtId="0" fontId="31" fillId="6" borderId="5" xfId="1" applyFont="1" applyFill="1" applyBorder="1" applyAlignment="1">
      <alignment horizontal="left"/>
    </xf>
    <xf numFmtId="0" fontId="31" fillId="6" borderId="6" xfId="1" applyFont="1" applyFill="1" applyBorder="1" applyAlignment="1">
      <alignment horizontal="left"/>
    </xf>
    <xf numFmtId="0" fontId="31" fillId="4" borderId="6" xfId="1" applyFont="1" applyFill="1" applyBorder="1" applyAlignment="1">
      <alignment horizontal="left"/>
    </xf>
    <xf numFmtId="0" fontId="31" fillId="4" borderId="23" xfId="1" applyFont="1" applyFill="1" applyBorder="1" applyAlignment="1">
      <alignment horizontal="left" wrapText="1"/>
    </xf>
    <xf numFmtId="0" fontId="31" fillId="4" borderId="24" xfId="1" applyFont="1" applyFill="1" applyBorder="1" applyAlignment="1">
      <alignment horizontal="left" wrapText="1"/>
    </xf>
    <xf numFmtId="0" fontId="31" fillId="4" borderId="25" xfId="1" applyFont="1" applyFill="1" applyBorder="1" applyAlignment="1">
      <alignment horizontal="left" wrapText="1"/>
    </xf>
    <xf numFmtId="0" fontId="3" fillId="4" borderId="13" xfId="1" applyFont="1" applyFill="1" applyBorder="1" applyAlignment="1">
      <alignment horizontal="left" vertical="top"/>
    </xf>
    <xf numFmtId="0" fontId="3" fillId="4" borderId="5" xfId="1" applyFont="1" applyFill="1" applyBorder="1" applyAlignment="1">
      <alignment horizontal="left" vertical="top"/>
    </xf>
    <xf numFmtId="0" fontId="3" fillId="4" borderId="14" xfId="1" applyFont="1" applyFill="1" applyBorder="1" applyAlignment="1">
      <alignment horizontal="left" vertical="top"/>
    </xf>
    <xf numFmtId="0" fontId="10" fillId="0" borderId="13" xfId="1" applyFont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10" fillId="0" borderId="14" xfId="1" applyFont="1" applyBorder="1" applyAlignment="1">
      <alignment horizontal="left"/>
    </xf>
    <xf numFmtId="0" fontId="31" fillId="4" borderId="18" xfId="1" applyFont="1" applyFill="1" applyBorder="1" applyAlignment="1">
      <alignment horizontal="left"/>
    </xf>
    <xf numFmtId="0" fontId="31" fillId="4" borderId="19" xfId="1" applyFont="1" applyFill="1" applyBorder="1" applyAlignment="1">
      <alignment horizontal="left"/>
    </xf>
    <xf numFmtId="0" fontId="31" fillId="4" borderId="20" xfId="1" applyFont="1" applyFill="1" applyBorder="1" applyAlignment="1">
      <alignment horizontal="left"/>
    </xf>
    <xf numFmtId="0" fontId="31" fillId="5" borderId="0" xfId="1" applyFont="1" applyFill="1" applyBorder="1" applyAlignment="1">
      <alignment horizontal="center" wrapText="1"/>
    </xf>
    <xf numFmtId="0" fontId="53" fillId="4" borderId="7" xfId="1" applyFont="1" applyFill="1" applyBorder="1" applyAlignment="1">
      <alignment wrapText="1"/>
    </xf>
    <xf numFmtId="0" fontId="10" fillId="4" borderId="13" xfId="1" applyFont="1" applyFill="1" applyBorder="1" applyAlignment="1">
      <alignment horizontal="left"/>
    </xf>
    <xf numFmtId="0" fontId="10" fillId="4" borderId="5" xfId="1" applyFont="1" applyFill="1" applyBorder="1" applyAlignment="1">
      <alignment horizontal="left"/>
    </xf>
    <xf numFmtId="0" fontId="10" fillId="4" borderId="14" xfId="1" applyFont="1" applyFill="1" applyBorder="1" applyAlignment="1">
      <alignment horizontal="left"/>
    </xf>
    <xf numFmtId="0" fontId="30" fillId="4" borderId="0" xfId="1" applyFont="1" applyFill="1" applyAlignment="1">
      <alignment horizontal="left" wrapText="1"/>
    </xf>
    <xf numFmtId="0" fontId="4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vertical="center" wrapText="1"/>
    </xf>
    <xf numFmtId="0" fontId="59" fillId="0" borderId="2" xfId="9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 wrapText="1"/>
    </xf>
    <xf numFmtId="0" fontId="46" fillId="0" borderId="9" xfId="0" applyFont="1" applyFill="1" applyBorder="1" applyAlignment="1">
      <alignment horizontal="center" vertical="center" wrapText="1"/>
    </xf>
    <xf numFmtId="0" fontId="58" fillId="0" borderId="0" xfId="6" quotePrefix="1" applyFont="1" applyFill="1" applyAlignment="1">
      <alignment horizontal="left" wrapText="1"/>
    </xf>
    <xf numFmtId="0" fontId="58" fillId="0" borderId="0" xfId="6" applyFont="1" applyFill="1" applyAlignment="1">
      <alignment horizontal="left" wrapText="1"/>
    </xf>
    <xf numFmtId="0" fontId="58" fillId="0" borderId="0" xfId="8" quotePrefix="1" applyFont="1" applyFill="1" applyBorder="1" applyAlignment="1">
      <alignment horizontal="left" wrapText="1"/>
    </xf>
    <xf numFmtId="0" fontId="58" fillId="0" borderId="0" xfId="8" applyFont="1" applyFill="1" applyBorder="1" applyAlignment="1">
      <alignment horizontal="left" wrapText="1"/>
    </xf>
    <xf numFmtId="1" fontId="58" fillId="0" borderId="0" xfId="8" applyNumberFormat="1" applyFont="1" applyFill="1" applyBorder="1" applyAlignment="1">
      <alignment horizontal="left" wrapText="1"/>
    </xf>
    <xf numFmtId="0" fontId="58" fillId="0" borderId="0" xfId="7" quotePrefix="1" applyFont="1" applyFill="1" applyBorder="1" applyAlignment="1">
      <alignment horizontal="left" wrapText="1"/>
    </xf>
    <xf numFmtId="0" fontId="58" fillId="0" borderId="0" xfId="7" applyFont="1" applyFill="1" applyBorder="1" applyAlignment="1">
      <alignment horizontal="left" wrapText="1"/>
    </xf>
    <xf numFmtId="0" fontId="3" fillId="5" borderId="2" xfId="10" applyFont="1" applyFill="1" applyBorder="1" applyAlignment="1">
      <alignment horizontal="center"/>
    </xf>
    <xf numFmtId="0" fontId="3" fillId="0" borderId="0" xfId="10" applyFont="1" applyAlignment="1">
      <alignment horizontal="left"/>
    </xf>
    <xf numFmtId="0" fontId="30" fillId="4" borderId="0" xfId="10" applyFont="1" applyFill="1" applyAlignment="1">
      <alignment horizontal="left" wrapText="1"/>
    </xf>
    <xf numFmtId="0" fontId="49" fillId="0" borderId="0" xfId="11" applyNumberFormat="1" applyFont="1" applyFill="1" applyBorder="1" applyAlignment="1" applyProtection="1">
      <alignment horizontal="center" vertical="top" wrapText="1"/>
    </xf>
    <xf numFmtId="0" fontId="61" fillId="0" borderId="29" xfId="9" applyNumberFormat="1" applyFont="1" applyFill="1" applyBorder="1" applyAlignment="1" applyProtection="1">
      <alignment horizontal="center" vertical="center" wrapText="1"/>
    </xf>
    <xf numFmtId="0" fontId="61" fillId="0" borderId="33" xfId="9" applyNumberFormat="1" applyFont="1" applyFill="1" applyBorder="1" applyAlignment="1" applyProtection="1">
      <alignment horizontal="center" vertical="center" wrapText="1"/>
    </xf>
    <xf numFmtId="0" fontId="61" fillId="0" borderId="34" xfId="9" applyNumberFormat="1" applyFont="1" applyFill="1" applyBorder="1" applyAlignment="1" applyProtection="1">
      <alignment horizontal="center" vertical="center" wrapText="1"/>
    </xf>
    <xf numFmtId="0" fontId="61" fillId="0" borderId="30" xfId="9" applyNumberFormat="1" applyFont="1" applyFill="1" applyBorder="1" applyAlignment="1" applyProtection="1">
      <alignment horizontal="center" vertical="center" wrapText="1"/>
    </xf>
    <xf numFmtId="0" fontId="61" fillId="0" borderId="31" xfId="9" applyNumberFormat="1" applyFont="1" applyFill="1" applyBorder="1" applyAlignment="1" applyProtection="1">
      <alignment horizontal="center" vertical="center" wrapText="1"/>
    </xf>
    <xf numFmtId="0" fontId="61" fillId="0" borderId="32" xfId="9" applyNumberFormat="1" applyFont="1" applyFill="1" applyBorder="1" applyAlignment="1" applyProtection="1">
      <alignment horizontal="center" vertical="center" wrapText="1"/>
    </xf>
    <xf numFmtId="0" fontId="49" fillId="0" borderId="0" xfId="9" applyNumberFormat="1" applyFont="1" applyFill="1" applyBorder="1" applyAlignment="1" applyProtection="1">
      <alignment horizontal="left"/>
    </xf>
    <xf numFmtId="0" fontId="45" fillId="0" borderId="0" xfId="8" applyFont="1" applyFill="1" applyBorder="1" applyAlignment="1">
      <alignment horizontal="left" wrapText="1"/>
    </xf>
    <xf numFmtId="0" fontId="49" fillId="0" borderId="0" xfId="11" applyNumberFormat="1" applyFont="1" applyFill="1" applyBorder="1" applyAlignment="1" applyProtection="1">
      <alignment horizontal="left" wrapText="1"/>
    </xf>
    <xf numFmtId="0" fontId="37" fillId="0" borderId="3" xfId="10" applyFont="1" applyBorder="1" applyAlignment="1">
      <alignment wrapText="1"/>
    </xf>
    <xf numFmtId="0" fontId="37" fillId="0" borderId="3" xfId="10" applyFont="1" applyBorder="1" applyAlignment="1">
      <alignment horizontal="center" wrapText="1"/>
    </xf>
    <xf numFmtId="0" fontId="38" fillId="0" borderId="3" xfId="10" applyFont="1" applyBorder="1" applyAlignment="1">
      <alignment horizontal="center" wrapText="1"/>
    </xf>
    <xf numFmtId="0" fontId="37" fillId="5" borderId="0" xfId="10" applyFont="1" applyFill="1" applyAlignment="1">
      <alignment horizontal="center" wrapText="1"/>
    </xf>
    <xf numFmtId="0" fontId="31" fillId="0" borderId="0" xfId="10" applyFont="1" applyBorder="1" applyAlignment="1">
      <alignment horizontal="center" vertical="center" wrapText="1"/>
    </xf>
    <xf numFmtId="0" fontId="26" fillId="5" borderId="3" xfId="10" applyFont="1" applyFill="1" applyBorder="1" applyAlignment="1">
      <alignment wrapText="1"/>
    </xf>
    <xf numFmtId="0" fontId="26" fillId="0" borderId="3" xfId="10" applyFont="1" applyBorder="1" applyAlignment="1">
      <alignment horizontal="center" vertical="center" wrapText="1"/>
    </xf>
    <xf numFmtId="0" fontId="27" fillId="0" borderId="3" xfId="10" applyFont="1" applyBorder="1" applyAlignment="1">
      <alignment horizontal="center" vertical="center" wrapText="1"/>
    </xf>
    <xf numFmtId="0" fontId="27" fillId="0" borderId="3" xfId="10" applyFont="1" applyBorder="1" applyAlignment="1">
      <alignment wrapText="1"/>
    </xf>
    <xf numFmtId="0" fontId="26" fillId="5" borderId="4" xfId="10" applyFont="1" applyFill="1" applyBorder="1" applyAlignment="1">
      <alignment wrapText="1"/>
    </xf>
    <xf numFmtId="0" fontId="26" fillId="5" borderId="5" xfId="10" applyFont="1" applyFill="1" applyBorder="1" applyAlignment="1">
      <alignment wrapText="1"/>
    </xf>
    <xf numFmtId="0" fontId="26" fillId="5" borderId="6" xfId="10" applyFont="1" applyFill="1" applyBorder="1" applyAlignment="1">
      <alignment wrapText="1"/>
    </xf>
    <xf numFmtId="0" fontId="26" fillId="4" borderId="0" xfId="10" applyFont="1" applyFill="1" applyBorder="1" applyAlignment="1">
      <alignment wrapText="1"/>
    </xf>
    <xf numFmtId="0" fontId="28" fillId="4" borderId="0" xfId="10" applyFont="1" applyFill="1" applyBorder="1" applyAlignment="1">
      <alignment wrapText="1"/>
    </xf>
    <xf numFmtId="0" fontId="2" fillId="4" borderId="0" xfId="10" applyFill="1" applyBorder="1" applyAlignment="1">
      <alignment wrapText="1"/>
    </xf>
    <xf numFmtId="0" fontId="2" fillId="0" borderId="0" xfId="10" applyBorder="1" applyAlignment="1">
      <alignment horizontal="center" vertical="center" wrapText="1"/>
    </xf>
    <xf numFmtId="0" fontId="2" fillId="0" borderId="0" xfId="10" applyBorder="1" applyAlignment="1">
      <alignment wrapText="1"/>
    </xf>
    <xf numFmtId="0" fontId="26" fillId="0" borderId="4" xfId="10" applyFont="1" applyBorder="1" applyAlignment="1">
      <alignment horizontal="center" vertical="center" wrapText="1"/>
    </xf>
    <xf numFmtId="0" fontId="27" fillId="0" borderId="5" xfId="10" applyFont="1" applyBorder="1" applyAlignment="1">
      <alignment horizontal="center" vertical="center" wrapText="1"/>
    </xf>
    <xf numFmtId="0" fontId="27" fillId="0" borderId="6" xfId="10" applyFont="1" applyBorder="1" applyAlignment="1">
      <alignment horizontal="center" vertical="center" wrapText="1"/>
    </xf>
    <xf numFmtId="0" fontId="26" fillId="0" borderId="37" xfId="10" applyFont="1" applyBorder="1" applyAlignment="1">
      <alignment horizontal="center" vertical="center" wrapText="1"/>
    </xf>
    <xf numFmtId="0" fontId="26" fillId="0" borderId="19" xfId="10" applyFont="1" applyBorder="1" applyAlignment="1">
      <alignment horizontal="center" vertical="center" wrapText="1"/>
    </xf>
    <xf numFmtId="0" fontId="26" fillId="0" borderId="20" xfId="10" applyFont="1" applyBorder="1" applyAlignment="1">
      <alignment horizontal="center" vertical="center" wrapText="1"/>
    </xf>
    <xf numFmtId="0" fontId="26" fillId="0" borderId="39" xfId="10" applyFont="1" applyBorder="1" applyAlignment="1">
      <alignment horizontal="center" vertical="center" wrapText="1"/>
    </xf>
    <xf numFmtId="0" fontId="26" fillId="0" borderId="2" xfId="10" applyFont="1" applyBorder="1" applyAlignment="1">
      <alignment horizontal="center" vertical="center" wrapText="1"/>
    </xf>
    <xf numFmtId="0" fontId="26" fillId="0" borderId="40" xfId="10" applyFont="1" applyBorder="1" applyAlignment="1">
      <alignment horizontal="center" vertical="center" wrapText="1"/>
    </xf>
    <xf numFmtId="0" fontId="26" fillId="0" borderId="0" xfId="10" applyFont="1" applyBorder="1" applyAlignment="1">
      <alignment horizontal="center" vertical="center" wrapText="1"/>
    </xf>
    <xf numFmtId="0" fontId="28" fillId="0" borderId="0" xfId="10" applyFont="1" applyBorder="1" applyAlignment="1">
      <alignment horizontal="center" vertical="center" wrapText="1"/>
    </xf>
    <xf numFmtId="0" fontId="26" fillId="0" borderId="9" xfId="10" applyFont="1" applyBorder="1" applyAlignment="1">
      <alignment horizontal="center" vertical="center" wrapText="1"/>
    </xf>
    <xf numFmtId="0" fontId="27" fillId="0" borderId="0" xfId="10" applyFont="1" applyAlignment="1">
      <alignment horizontal="left" wrapText="1"/>
    </xf>
    <xf numFmtId="0" fontId="26" fillId="5" borderId="0" xfId="10" applyFont="1" applyFill="1" applyAlignment="1">
      <alignment horizontal="center" vertical="center" wrapText="1"/>
    </xf>
    <xf numFmtId="0" fontId="26" fillId="0" borderId="21" xfId="10" applyFont="1" applyBorder="1" applyAlignment="1">
      <alignment horizontal="center" vertical="center" wrapText="1"/>
    </xf>
    <xf numFmtId="0" fontId="26" fillId="0" borderId="38" xfId="10" applyFont="1" applyBorder="1" applyAlignment="1">
      <alignment horizontal="center" vertical="center" wrapText="1"/>
    </xf>
    <xf numFmtId="2" fontId="26" fillId="0" borderId="3" xfId="10" applyNumberFormat="1" applyFont="1" applyBorder="1" applyAlignment="1">
      <alignment horizontal="center" vertical="center" wrapText="1"/>
    </xf>
    <xf numFmtId="2" fontId="27" fillId="0" borderId="3" xfId="10" applyNumberFormat="1" applyFont="1" applyBorder="1" applyAlignment="1">
      <alignment horizontal="center" vertical="center" wrapText="1"/>
    </xf>
    <xf numFmtId="0" fontId="33" fillId="0" borderId="0" xfId="7" quotePrefix="1" applyFont="1" applyFill="1" applyBorder="1" applyAlignment="1">
      <alignment horizontal="left" wrapText="1"/>
    </xf>
    <xf numFmtId="0" fontId="33" fillId="0" borderId="0" xfId="8" quotePrefix="1" applyFont="1" applyFill="1" applyBorder="1" applyAlignment="1">
      <alignment horizontal="left" wrapText="1"/>
    </xf>
    <xf numFmtId="0" fontId="33" fillId="0" borderId="0" xfId="8" applyFont="1" applyFill="1" applyBorder="1" applyAlignment="1">
      <alignment horizontal="left" wrapText="1"/>
    </xf>
    <xf numFmtId="0" fontId="35" fillId="0" borderId="0" xfId="10" applyFont="1" applyAlignment="1">
      <alignment horizontal="left" vertical="center" wrapText="1"/>
    </xf>
    <xf numFmtId="0" fontId="33" fillId="5" borderId="0" xfId="10" applyFont="1" applyFill="1" applyBorder="1" applyAlignment="1">
      <alignment horizontal="center" vertical="center" wrapText="1"/>
    </xf>
    <xf numFmtId="0" fontId="26" fillId="5" borderId="0" xfId="10" applyFont="1" applyFill="1" applyBorder="1" applyAlignment="1">
      <alignment wrapText="1"/>
    </xf>
    <xf numFmtId="0" fontId="33" fillId="7" borderId="3" xfId="10" applyFont="1" applyFill="1" applyBorder="1" applyAlignment="1">
      <alignment horizontal="center" vertical="center" wrapText="1"/>
    </xf>
    <xf numFmtId="4" fontId="33" fillId="7" borderId="21" xfId="10" applyNumberFormat="1" applyFont="1" applyFill="1" applyBorder="1" applyAlignment="1">
      <alignment horizontal="center" vertical="center" wrapText="1"/>
    </xf>
    <xf numFmtId="4" fontId="27" fillId="0" borderId="9" xfId="10" applyNumberFormat="1" applyFont="1" applyBorder="1" applyAlignment="1">
      <alignment horizontal="center" vertical="center" wrapText="1"/>
    </xf>
    <xf numFmtId="0" fontId="43" fillId="0" borderId="0" xfId="10" applyFont="1" applyAlignment="1">
      <alignment horizontal="left" vertical="center" wrapText="1"/>
    </xf>
    <xf numFmtId="0" fontId="37" fillId="0" borderId="3" xfId="10" applyFont="1" applyBorder="1" applyAlignment="1">
      <alignment horizontal="center" vertical="center" wrapText="1"/>
    </xf>
    <xf numFmtId="0" fontId="38" fillId="0" borderId="3" xfId="10" applyFont="1" applyBorder="1" applyAlignment="1">
      <alignment horizontal="center" vertical="center" wrapText="1"/>
    </xf>
    <xf numFmtId="0" fontId="37" fillId="5" borderId="0" xfId="10" applyFont="1" applyFill="1" applyBorder="1" applyAlignment="1">
      <alignment horizontal="center" vertical="center" wrapText="1"/>
    </xf>
    <xf numFmtId="0" fontId="37" fillId="5" borderId="0" xfId="10" applyFont="1" applyFill="1" applyBorder="1" applyAlignment="1">
      <alignment horizontal="center" wrapText="1"/>
    </xf>
    <xf numFmtId="0" fontId="50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0" fontId="27" fillId="0" borderId="0" xfId="0" applyFont="1" applyFill="1" applyAlignment="1">
      <alignment wrapText="1"/>
    </xf>
    <xf numFmtId="0" fontId="27" fillId="0" borderId="0" xfId="0" applyFont="1" applyFill="1" applyAlignment="1"/>
    <xf numFmtId="0" fontId="22" fillId="7" borderId="30" xfId="9" applyNumberFormat="1" applyFont="1" applyFill="1" applyBorder="1" applyAlignment="1" applyProtection="1">
      <alignment horizontal="left" vertical="center" wrapText="1"/>
    </xf>
    <xf numFmtId="0" fontId="22" fillId="7" borderId="31" xfId="9" applyNumberFormat="1" applyFont="1" applyFill="1" applyBorder="1" applyAlignment="1" applyProtection="1">
      <alignment horizontal="left" vertical="center" wrapText="1"/>
    </xf>
    <xf numFmtId="10" fontId="18" fillId="7" borderId="30" xfId="5" applyNumberFormat="1" applyFont="1" applyFill="1" applyBorder="1" applyAlignment="1" applyProtection="1">
      <alignment horizontal="center" vertical="center" wrapText="1"/>
    </xf>
    <xf numFmtId="10" fontId="18" fillId="7" borderId="32" xfId="5" applyNumberFormat="1" applyFont="1" applyFill="1" applyBorder="1" applyAlignment="1" applyProtection="1">
      <alignment horizontal="center" vertical="center" wrapText="1"/>
    </xf>
    <xf numFmtId="4" fontId="18" fillId="7" borderId="30" xfId="5" applyNumberFormat="1" applyFont="1" applyFill="1" applyBorder="1" applyAlignment="1" applyProtection="1">
      <alignment horizontal="center" vertical="center" wrapText="1"/>
    </xf>
    <xf numFmtId="4" fontId="18" fillId="7" borderId="32" xfId="5" applyNumberFormat="1" applyFont="1" applyFill="1" applyBorder="1" applyAlignment="1" applyProtection="1">
      <alignment horizontal="center" vertical="center" wrapText="1"/>
    </xf>
    <xf numFmtId="167" fontId="18" fillId="7" borderId="30" xfId="5" applyNumberFormat="1" applyFont="1" applyFill="1" applyBorder="1" applyAlignment="1" applyProtection="1">
      <alignment horizontal="center" vertical="center" wrapText="1"/>
    </xf>
    <xf numFmtId="167" fontId="18" fillId="7" borderId="32" xfId="5" applyNumberFormat="1" applyFont="1" applyFill="1" applyBorder="1" applyAlignment="1" applyProtection="1">
      <alignment horizontal="center" vertical="center" wrapText="1"/>
    </xf>
    <xf numFmtId="0" fontId="23" fillId="7" borderId="30" xfId="9" applyNumberFormat="1" applyFont="1" applyFill="1" applyBorder="1" applyAlignment="1" applyProtection="1">
      <alignment horizontal="left" vertical="center" wrapText="1"/>
    </xf>
    <xf numFmtId="0" fontId="23" fillId="7" borderId="31" xfId="9" applyNumberFormat="1" applyFont="1" applyFill="1" applyBorder="1" applyAlignment="1" applyProtection="1">
      <alignment horizontal="left" vertical="center" wrapText="1"/>
    </xf>
    <xf numFmtId="4" fontId="22" fillId="7" borderId="30" xfId="5" applyNumberFormat="1" applyFont="1" applyFill="1" applyBorder="1" applyAlignment="1" applyProtection="1">
      <alignment horizontal="center" vertical="center" wrapText="1"/>
    </xf>
    <xf numFmtId="4" fontId="22" fillId="7" borderId="32" xfId="5" applyNumberFormat="1" applyFont="1" applyFill="1" applyBorder="1" applyAlignment="1" applyProtection="1">
      <alignment horizontal="center" vertical="center" wrapText="1"/>
    </xf>
    <xf numFmtId="0" fontId="24" fillId="9" borderId="30" xfId="9" applyNumberFormat="1" applyFont="1" applyFill="1" applyBorder="1" applyAlignment="1" applyProtection="1">
      <alignment horizontal="center" vertical="center" wrapText="1"/>
    </xf>
    <xf numFmtId="0" fontId="24" fillId="9" borderId="31" xfId="9" applyNumberFormat="1" applyFont="1" applyFill="1" applyBorder="1" applyAlignment="1" applyProtection="1">
      <alignment horizontal="center" vertical="center" wrapText="1"/>
    </xf>
    <xf numFmtId="0" fontId="24" fillId="9" borderId="3" xfId="9" applyNumberFormat="1" applyFont="1" applyFill="1" applyBorder="1" applyAlignment="1" applyProtection="1">
      <alignment horizontal="center" vertical="center" wrapText="1"/>
    </xf>
    <xf numFmtId="0" fontId="22" fillId="7" borderId="0" xfId="11" applyNumberFormat="1" applyFont="1" applyFill="1" applyBorder="1" applyAlignment="1" applyProtection="1">
      <alignment horizontal="left" wrapText="1"/>
    </xf>
    <xf numFmtId="0" fontId="15" fillId="0" borderId="0" xfId="8" quotePrefix="1" applyFont="1" applyBorder="1" applyAlignment="1">
      <alignment horizontal="left" wrapText="1"/>
    </xf>
    <xf numFmtId="0" fontId="15" fillId="0" borderId="0" xfId="8" applyFont="1" applyBorder="1" applyAlignment="1">
      <alignment horizontal="left" wrapText="1"/>
    </xf>
    <xf numFmtId="0" fontId="23" fillId="7" borderId="0" xfId="11" applyNumberFormat="1" applyFont="1" applyFill="1" applyBorder="1" applyAlignment="1" applyProtection="1">
      <alignment horizontal="left" wrapText="1"/>
    </xf>
    <xf numFmtId="0" fontId="22" fillId="0" borderId="0" xfId="11" applyNumberFormat="1" applyFont="1" applyFill="1" applyBorder="1" applyAlignment="1" applyProtection="1">
      <alignment horizontal="left" wrapText="1"/>
    </xf>
    <xf numFmtId="0" fontId="23" fillId="0" borderId="0" xfId="11" applyNumberFormat="1" applyFont="1" applyFill="1" applyBorder="1" applyAlignment="1" applyProtection="1">
      <alignment horizontal="left" wrapText="1"/>
    </xf>
    <xf numFmtId="0" fontId="22" fillId="0" borderId="0" xfId="11" applyNumberFormat="1" applyFont="1" applyFill="1" applyBorder="1" applyAlignment="1" applyProtection="1">
      <alignment horizontal="right" vertical="center" wrapText="1"/>
    </xf>
    <xf numFmtId="0" fontId="23" fillId="0" borderId="0" xfId="11" applyNumberFormat="1" applyFont="1" applyFill="1" applyBorder="1" applyAlignment="1" applyProtection="1">
      <alignment horizontal="center" vertical="top" wrapText="1"/>
    </xf>
    <xf numFmtId="0" fontId="15" fillId="0" borderId="0" xfId="7" quotePrefix="1" applyFont="1" applyBorder="1" applyAlignment="1">
      <alignment horizontal="left" wrapText="1"/>
    </xf>
    <xf numFmtId="0" fontId="15" fillId="0" borderId="0" xfId="7" applyFont="1" applyBorder="1" applyAlignment="1">
      <alignment horizontal="left" wrapText="1"/>
    </xf>
    <xf numFmtId="0" fontId="39" fillId="0" borderId="0" xfId="0" applyFont="1" applyFill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0" fontId="18" fillId="0" borderId="0" xfId="0" applyFont="1" applyAlignment="1"/>
    <xf numFmtId="0" fontId="12" fillId="0" borderId="4" xfId="10" applyFont="1" applyBorder="1" applyAlignment="1">
      <alignment horizontal="left"/>
    </xf>
    <xf numFmtId="0" fontId="12" fillId="0" borderId="6" xfId="10" applyFont="1" applyBorder="1" applyAlignment="1">
      <alignment horizontal="left"/>
    </xf>
    <xf numFmtId="0" fontId="12" fillId="0" borderId="0" xfId="10" applyFont="1" applyAlignment="1">
      <alignment horizontal="left"/>
    </xf>
    <xf numFmtId="0" fontId="13" fillId="5" borderId="0" xfId="10" applyFont="1" applyFill="1" applyAlignment="1">
      <alignment horizontal="center"/>
    </xf>
    <xf numFmtId="0" fontId="8" fillId="0" borderId="0" xfId="10" applyFont="1" applyAlignment="1">
      <alignment horizontal="center"/>
    </xf>
    <xf numFmtId="0" fontId="13" fillId="0" borderId="3" xfId="10" applyFont="1" applyBorder="1" applyAlignment="1">
      <alignment horizontal="center" vertical="center" wrapText="1"/>
    </xf>
  </cellXfs>
  <cellStyles count="13">
    <cellStyle name="Hyperlink" xfId="2" builtinId="8"/>
    <cellStyle name="Normal" xfId="0" builtinId="0"/>
    <cellStyle name="Normal 10 2" xfId="5"/>
    <cellStyle name="Normal 1923" xfId="10"/>
    <cellStyle name="Normal 2" xfId="1"/>
    <cellStyle name="Normal 2 2" xfId="9"/>
    <cellStyle name="Normal 4" xfId="11"/>
    <cellStyle name="Normal_OBRAZCI FOND 1-12-2010" xfId="4"/>
    <cellStyle name="Normal_Sheet3" xfId="12"/>
    <cellStyle name="Normal_TFI-FIN" xfId="3"/>
    <cellStyle name="S0" xfId="6"/>
    <cellStyle name="S1" xfId="7"/>
    <cellStyle name="S2" xfId="8"/>
  </cellStyles>
  <dxfs count="2">
    <dxf>
      <fill>
        <patternFill>
          <bgColor rgb="FFFF33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IF%20LILIUM%20GLOBAL/Dodatni%20izvje&#353;tajni%20obrasci%20OIF%20LILIUM%20GLOBAL%2001.01.-30.06.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IF%20LILIUM%20GLOBAL/Dnevni%20NVI/03.07/NVI%20LILIUM%20GLOBAL%2003.07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IF%20LILIUM%20GLOBAL/OIF%20Lilium%20Global%2006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log 1"/>
      <sheetName val="Prilog 3"/>
      <sheetName val="Prilog 3a"/>
      <sheetName val="Prilog 3b"/>
      <sheetName val="Prilog 4"/>
      <sheetName val="Prilog 5 "/>
      <sheetName val="Prilog 5a "/>
      <sheetName val="Prilog 5b"/>
      <sheetName val="Prilog 5c"/>
      <sheetName val="Prilog 6"/>
      <sheetName val="Prilog 7"/>
      <sheetName val="Prilog 8"/>
    </sheetNames>
    <sheetDataSet>
      <sheetData sheetId="0" refreshError="1"/>
      <sheetData sheetId="1" refreshError="1">
        <row r="12">
          <cell r="L12">
            <v>4957843.67</v>
          </cell>
        </row>
        <row r="207">
          <cell r="L207">
            <v>4218318.610824177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ještaj za KVP"/>
      <sheetName val="NVI"/>
      <sheetName val="NVI LILIUM GLOBAL"/>
      <sheetName val="Prekoračenja"/>
      <sheetName val="Prekoračenja pojedinačna"/>
      <sheetName val="Portfelj za unos"/>
    </sheetNames>
    <sheetDataSet>
      <sheetData sheetId="0"/>
      <sheetData sheetId="1"/>
      <sheetData sheetId="2"/>
      <sheetData sheetId="3">
        <row r="10">
          <cell r="B10" t="str">
            <v>IGKCRK3</v>
          </cell>
        </row>
        <row r="12">
          <cell r="B12" t="str">
            <v>BHTSR</v>
          </cell>
        </row>
        <row r="16">
          <cell r="B16" t="str">
            <v>RBKJRP2</v>
          </cell>
        </row>
        <row r="18">
          <cell r="B18" t="str">
            <v>SOSOR</v>
          </cell>
        </row>
        <row r="24">
          <cell r="B24" t="str">
            <v>VKNKRK1</v>
          </cell>
        </row>
        <row r="29">
          <cell r="B29" t="str">
            <v>ABEA</v>
          </cell>
        </row>
        <row r="30">
          <cell r="B30" t="str">
            <v>AMZN</v>
          </cell>
        </row>
        <row r="31">
          <cell r="B31" t="str">
            <v>NVDA</v>
          </cell>
        </row>
        <row r="32">
          <cell r="B32" t="str">
            <v>SMCI</v>
          </cell>
        </row>
        <row r="33">
          <cell r="B33" t="str">
            <v>J4V</v>
          </cell>
        </row>
        <row r="43">
          <cell r="B43" t="str">
            <v>BIGFRK3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rilog 1"/>
      <sheetName val="Prilog 2"/>
      <sheetName val="Prilog 3"/>
      <sheetName val=" Prilog 3a"/>
      <sheetName val="Prilog 4"/>
      <sheetName val="Prilog 5"/>
      <sheetName val="Prilog 5a"/>
      <sheetName val="Prilog 5b"/>
      <sheetName val="Prilog 5c"/>
      <sheetName val="Prilog 6"/>
      <sheetName val="Prilog 7"/>
      <sheetName val="Prilog 8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C10" t="str">
            <v>Udjeli/dionice investicijskih fondova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lilium-dzu.ba" TargetMode="External"/><Relationship Id="rId2" Type="http://schemas.openxmlformats.org/officeDocument/2006/relationships/hyperlink" Target="http://www.lilium-dzu.ba/" TargetMode="External"/><Relationship Id="rId1" Type="http://schemas.openxmlformats.org/officeDocument/2006/relationships/hyperlink" Target="mailto:info@lilium-dzu.b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lilium-dzu.b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topLeftCell="A22" zoomScale="90" zoomScaleNormal="90" workbookViewId="0">
      <selection activeCell="G18" sqref="G18"/>
    </sheetView>
  </sheetViews>
  <sheetFormatPr defaultRowHeight="12.75" x14ac:dyDescent="0.2"/>
  <cols>
    <col min="1" max="1" width="45.85546875" style="1" customWidth="1"/>
    <col min="2" max="2" width="36.85546875" style="1" customWidth="1"/>
    <col min="3" max="3" width="26" style="1" customWidth="1"/>
    <col min="4" max="16384" width="9.140625" style="1"/>
  </cols>
  <sheetData>
    <row r="1" spans="1:3" x14ac:dyDescent="0.2">
      <c r="C1" s="214" t="s">
        <v>0</v>
      </c>
    </row>
    <row r="2" spans="1:3" x14ac:dyDescent="0.2">
      <c r="A2" s="484" t="s">
        <v>1</v>
      </c>
      <c r="B2" s="485"/>
      <c r="C2" s="485"/>
    </row>
    <row r="3" spans="1:3" x14ac:dyDescent="0.2">
      <c r="A3" s="327"/>
      <c r="B3" s="328"/>
      <c r="C3" s="328"/>
    </row>
    <row r="4" spans="1:3" ht="16.5" customHeight="1" x14ac:dyDescent="0.2">
      <c r="A4" s="329" t="s">
        <v>2</v>
      </c>
      <c r="B4" s="330" t="s">
        <v>3</v>
      </c>
      <c r="C4" s="330" t="s">
        <v>4</v>
      </c>
    </row>
    <row r="5" spans="1:3" x14ac:dyDescent="0.2">
      <c r="A5" s="486" t="s">
        <v>5</v>
      </c>
      <c r="B5" s="487"/>
      <c r="C5" s="488"/>
    </row>
    <row r="6" spans="1:3" ht="51" x14ac:dyDescent="0.2">
      <c r="A6" s="331" t="s">
        <v>6</v>
      </c>
      <c r="B6" s="332" t="s">
        <v>7</v>
      </c>
      <c r="C6" s="333"/>
    </row>
    <row r="7" spans="1:3" x14ac:dyDescent="0.2">
      <c r="A7" s="331" t="s">
        <v>8</v>
      </c>
      <c r="B7" s="334" t="s">
        <v>9</v>
      </c>
      <c r="C7" s="333"/>
    </row>
    <row r="8" spans="1:3" x14ac:dyDescent="0.2">
      <c r="A8" s="331" t="s">
        <v>10</v>
      </c>
      <c r="B8" s="335" t="s">
        <v>11</v>
      </c>
      <c r="C8" s="333"/>
    </row>
    <row r="9" spans="1:3" x14ac:dyDescent="0.2">
      <c r="A9" s="331" t="s">
        <v>12</v>
      </c>
      <c r="B9" s="335" t="s">
        <v>13</v>
      </c>
      <c r="C9" s="333"/>
    </row>
    <row r="10" spans="1:3" ht="13.5" x14ac:dyDescent="0.2">
      <c r="A10" s="331" t="s">
        <v>14</v>
      </c>
      <c r="B10" s="336" t="s">
        <v>15</v>
      </c>
      <c r="C10" s="337"/>
    </row>
    <row r="11" spans="1:3" x14ac:dyDescent="0.2">
      <c r="A11" s="331" t="s">
        <v>16</v>
      </c>
      <c r="B11" s="334"/>
      <c r="C11" s="333"/>
    </row>
    <row r="12" spans="1:3" ht="25.5" x14ac:dyDescent="0.2">
      <c r="A12" s="331" t="s">
        <v>17</v>
      </c>
      <c r="B12" s="334"/>
      <c r="C12" s="333"/>
    </row>
    <row r="13" spans="1:3" x14ac:dyDescent="0.2">
      <c r="A13" s="331" t="s">
        <v>18</v>
      </c>
      <c r="B13" s="334"/>
      <c r="C13" s="333"/>
    </row>
    <row r="14" spans="1:3" x14ac:dyDescent="0.2">
      <c r="A14" s="338" t="s">
        <v>19</v>
      </c>
      <c r="B14" s="334"/>
      <c r="C14" s="333"/>
    </row>
    <row r="15" spans="1:3" x14ac:dyDescent="0.2">
      <c r="A15" s="338" t="s">
        <v>20</v>
      </c>
      <c r="B15" s="334"/>
      <c r="C15" s="333"/>
    </row>
    <row r="16" spans="1:3" ht="25.5" x14ac:dyDescent="0.2">
      <c r="A16" s="331" t="s">
        <v>21</v>
      </c>
      <c r="B16" s="339" t="s">
        <v>572</v>
      </c>
      <c r="C16" s="333"/>
    </row>
    <row r="17" spans="1:3" ht="25.5" x14ac:dyDescent="0.2">
      <c r="A17" s="331" t="s">
        <v>22</v>
      </c>
      <c r="B17" s="334" t="s">
        <v>23</v>
      </c>
      <c r="C17" s="333"/>
    </row>
    <row r="18" spans="1:3" ht="25.5" x14ac:dyDescent="0.2">
      <c r="A18" s="331" t="s">
        <v>24</v>
      </c>
      <c r="B18" s="340" t="s">
        <v>573</v>
      </c>
      <c r="C18" s="333"/>
    </row>
    <row r="19" spans="1:3" ht="16.5" customHeight="1" x14ac:dyDescent="0.2">
      <c r="A19" s="486" t="s">
        <v>25</v>
      </c>
      <c r="B19" s="487"/>
      <c r="C19" s="488"/>
    </row>
    <row r="20" spans="1:3" ht="63.75" x14ac:dyDescent="0.2">
      <c r="A20" s="332" t="s">
        <v>6</v>
      </c>
      <c r="B20" s="332" t="s">
        <v>26</v>
      </c>
      <c r="C20" s="333"/>
    </row>
    <row r="21" spans="1:3" x14ac:dyDescent="0.2">
      <c r="A21" s="332" t="s">
        <v>8</v>
      </c>
      <c r="B21" s="336" t="s">
        <v>9</v>
      </c>
      <c r="C21" s="333"/>
    </row>
    <row r="22" spans="1:3" x14ac:dyDescent="0.2">
      <c r="A22" s="332" t="s">
        <v>10</v>
      </c>
      <c r="B22" s="335" t="s">
        <v>11</v>
      </c>
      <c r="C22" s="333"/>
    </row>
    <row r="23" spans="1:3" x14ac:dyDescent="0.2">
      <c r="A23" s="332" t="s">
        <v>27</v>
      </c>
      <c r="B23" s="335" t="s">
        <v>13</v>
      </c>
      <c r="C23" s="333"/>
    </row>
    <row r="24" spans="1:3" ht="25.5" x14ac:dyDescent="0.2">
      <c r="A24" s="332" t="s">
        <v>28</v>
      </c>
      <c r="B24" s="243" t="s">
        <v>29</v>
      </c>
      <c r="C24" s="334"/>
    </row>
    <row r="25" spans="1:3" ht="31.5" customHeight="1" x14ac:dyDescent="0.2">
      <c r="A25" s="332" t="s">
        <v>30</v>
      </c>
      <c r="B25" s="336" t="s">
        <v>31</v>
      </c>
      <c r="C25" s="333"/>
    </row>
    <row r="26" spans="1:3" x14ac:dyDescent="0.2">
      <c r="A26" s="332" t="s">
        <v>32</v>
      </c>
      <c r="B26" s="336" t="s">
        <v>33</v>
      </c>
      <c r="C26" s="333"/>
    </row>
    <row r="27" spans="1:3" x14ac:dyDescent="0.2">
      <c r="A27" s="332" t="s">
        <v>34</v>
      </c>
      <c r="B27" s="1" t="s">
        <v>35</v>
      </c>
      <c r="C27" s="333"/>
    </row>
    <row r="28" spans="1:3" ht="38.25" x14ac:dyDescent="0.2">
      <c r="A28" s="332" t="s">
        <v>36</v>
      </c>
      <c r="B28" s="341" t="s">
        <v>37</v>
      </c>
      <c r="C28" s="333"/>
    </row>
    <row r="29" spans="1:3" ht="25.5" x14ac:dyDescent="0.2">
      <c r="A29" s="332" t="s">
        <v>38</v>
      </c>
      <c r="B29" s="342" t="s">
        <v>39</v>
      </c>
      <c r="C29" s="333"/>
    </row>
    <row r="30" spans="1:3" ht="38.25" x14ac:dyDescent="0.2">
      <c r="A30" s="332" t="s">
        <v>40</v>
      </c>
      <c r="B30" s="340" t="s">
        <v>574</v>
      </c>
      <c r="C30" s="333"/>
    </row>
    <row r="31" spans="1:3" x14ac:dyDescent="0.2">
      <c r="A31" s="332" t="s">
        <v>41</v>
      </c>
      <c r="B31" s="339" t="s">
        <v>42</v>
      </c>
      <c r="C31" s="333"/>
    </row>
    <row r="32" spans="1:3" x14ac:dyDescent="0.2">
      <c r="A32" s="332" t="s">
        <v>43</v>
      </c>
      <c r="B32" s="339" t="s">
        <v>44</v>
      </c>
      <c r="C32" s="334"/>
    </row>
    <row r="33" spans="1:3" ht="25.5" x14ac:dyDescent="0.2">
      <c r="A33" s="332" t="s">
        <v>45</v>
      </c>
      <c r="B33" s="339" t="s">
        <v>46</v>
      </c>
      <c r="C33" s="333"/>
    </row>
    <row r="34" spans="1:3" ht="25.5" x14ac:dyDescent="0.2">
      <c r="A34" s="332" t="s">
        <v>24</v>
      </c>
      <c r="B34" s="343" t="s">
        <v>575</v>
      </c>
      <c r="C34" s="334"/>
    </row>
    <row r="36" spans="1:3" x14ac:dyDescent="0.2">
      <c r="A36" s="1" t="s">
        <v>590</v>
      </c>
    </row>
    <row r="37" spans="1:3" x14ac:dyDescent="0.2">
      <c r="A37" s="7" t="s">
        <v>47</v>
      </c>
      <c r="B37" s="324" t="s">
        <v>48</v>
      </c>
      <c r="C37" s="324"/>
    </row>
    <row r="38" spans="1:3" x14ac:dyDescent="0.2">
      <c r="A38" s="325" t="s">
        <v>49</v>
      </c>
      <c r="B38" s="324" t="s">
        <v>50</v>
      </c>
      <c r="C38" s="324"/>
    </row>
    <row r="40" spans="1:3" ht="15.75" x14ac:dyDescent="0.25">
      <c r="A40" s="2"/>
      <c r="B40" s="2"/>
      <c r="C40" s="2"/>
    </row>
  </sheetData>
  <mergeCells count="3">
    <mergeCell ref="A2:C2"/>
    <mergeCell ref="A5:C5"/>
    <mergeCell ref="A19:C19"/>
  </mergeCells>
  <hyperlinks>
    <hyperlink ref="B8" r:id="rId1"/>
    <hyperlink ref="B9" r:id="rId2"/>
    <hyperlink ref="B22" r:id="rId3"/>
    <hyperlink ref="B23" r:id="rId4"/>
  </hyperlinks>
  <printOptions horizontalCentered="1"/>
  <pageMargins left="0.39370078740157483" right="0.39370078740157483" top="0.78740157480314965" bottom="0.78740157480314965" header="0.51181102362204722" footer="0.51181102362204722"/>
  <pageSetup scale="90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M16" sqref="M16"/>
    </sheetView>
  </sheetViews>
  <sheetFormatPr defaultRowHeight="12" x14ac:dyDescent="0.2"/>
  <cols>
    <col min="1" max="1" width="28" style="54" customWidth="1"/>
    <col min="2" max="2" width="18.5703125" style="54" customWidth="1"/>
    <col min="3" max="3" width="19.42578125" style="54" customWidth="1"/>
    <col min="4" max="4" width="13.42578125" style="54" customWidth="1"/>
    <col min="5" max="5" width="17.5703125" style="54" customWidth="1"/>
    <col min="6" max="256" width="9.140625" style="54"/>
    <col min="257" max="257" width="28" style="54" customWidth="1"/>
    <col min="258" max="258" width="18.5703125" style="54" customWidth="1"/>
    <col min="259" max="259" width="19.42578125" style="54" customWidth="1"/>
    <col min="260" max="260" width="13.42578125" style="54" customWidth="1"/>
    <col min="261" max="261" width="17.5703125" style="54" customWidth="1"/>
    <col min="262" max="512" width="9.140625" style="54"/>
    <col min="513" max="513" width="28" style="54" customWidth="1"/>
    <col min="514" max="514" width="18.5703125" style="54" customWidth="1"/>
    <col min="515" max="515" width="19.42578125" style="54" customWidth="1"/>
    <col min="516" max="516" width="13.42578125" style="54" customWidth="1"/>
    <col min="517" max="517" width="17.5703125" style="54" customWidth="1"/>
    <col min="518" max="768" width="9.140625" style="54"/>
    <col min="769" max="769" width="28" style="54" customWidth="1"/>
    <col min="770" max="770" width="18.5703125" style="54" customWidth="1"/>
    <col min="771" max="771" width="19.42578125" style="54" customWidth="1"/>
    <col min="772" max="772" width="13.42578125" style="54" customWidth="1"/>
    <col min="773" max="773" width="17.5703125" style="54" customWidth="1"/>
    <col min="774" max="1024" width="9.140625" style="54"/>
    <col min="1025" max="1025" width="28" style="54" customWidth="1"/>
    <col min="1026" max="1026" width="18.5703125" style="54" customWidth="1"/>
    <col min="1027" max="1027" width="19.42578125" style="54" customWidth="1"/>
    <col min="1028" max="1028" width="13.42578125" style="54" customWidth="1"/>
    <col min="1029" max="1029" width="17.5703125" style="54" customWidth="1"/>
    <col min="1030" max="1280" width="9.140625" style="54"/>
    <col min="1281" max="1281" width="28" style="54" customWidth="1"/>
    <col min="1282" max="1282" width="18.5703125" style="54" customWidth="1"/>
    <col min="1283" max="1283" width="19.42578125" style="54" customWidth="1"/>
    <col min="1284" max="1284" width="13.42578125" style="54" customWidth="1"/>
    <col min="1285" max="1285" width="17.5703125" style="54" customWidth="1"/>
    <col min="1286" max="1536" width="9.140625" style="54"/>
    <col min="1537" max="1537" width="28" style="54" customWidth="1"/>
    <col min="1538" max="1538" width="18.5703125" style="54" customWidth="1"/>
    <col min="1539" max="1539" width="19.42578125" style="54" customWidth="1"/>
    <col min="1540" max="1540" width="13.42578125" style="54" customWidth="1"/>
    <col min="1541" max="1541" width="17.5703125" style="54" customWidth="1"/>
    <col min="1542" max="1792" width="9.140625" style="54"/>
    <col min="1793" max="1793" width="28" style="54" customWidth="1"/>
    <col min="1794" max="1794" width="18.5703125" style="54" customWidth="1"/>
    <col min="1795" max="1795" width="19.42578125" style="54" customWidth="1"/>
    <col min="1796" max="1796" width="13.42578125" style="54" customWidth="1"/>
    <col min="1797" max="1797" width="17.5703125" style="54" customWidth="1"/>
    <col min="1798" max="2048" width="9.140625" style="54"/>
    <col min="2049" max="2049" width="28" style="54" customWidth="1"/>
    <col min="2050" max="2050" width="18.5703125" style="54" customWidth="1"/>
    <col min="2051" max="2051" width="19.42578125" style="54" customWidth="1"/>
    <col min="2052" max="2052" width="13.42578125" style="54" customWidth="1"/>
    <col min="2053" max="2053" width="17.5703125" style="54" customWidth="1"/>
    <col min="2054" max="2304" width="9.140625" style="54"/>
    <col min="2305" max="2305" width="28" style="54" customWidth="1"/>
    <col min="2306" max="2306" width="18.5703125" style="54" customWidth="1"/>
    <col min="2307" max="2307" width="19.42578125" style="54" customWidth="1"/>
    <col min="2308" max="2308" width="13.42578125" style="54" customWidth="1"/>
    <col min="2309" max="2309" width="17.5703125" style="54" customWidth="1"/>
    <col min="2310" max="2560" width="9.140625" style="54"/>
    <col min="2561" max="2561" width="28" style="54" customWidth="1"/>
    <col min="2562" max="2562" width="18.5703125" style="54" customWidth="1"/>
    <col min="2563" max="2563" width="19.42578125" style="54" customWidth="1"/>
    <col min="2564" max="2564" width="13.42578125" style="54" customWidth="1"/>
    <col min="2565" max="2565" width="17.5703125" style="54" customWidth="1"/>
    <col min="2566" max="2816" width="9.140625" style="54"/>
    <col min="2817" max="2817" width="28" style="54" customWidth="1"/>
    <col min="2818" max="2818" width="18.5703125" style="54" customWidth="1"/>
    <col min="2819" max="2819" width="19.42578125" style="54" customWidth="1"/>
    <col min="2820" max="2820" width="13.42578125" style="54" customWidth="1"/>
    <col min="2821" max="2821" width="17.5703125" style="54" customWidth="1"/>
    <col min="2822" max="3072" width="9.140625" style="54"/>
    <col min="3073" max="3073" width="28" style="54" customWidth="1"/>
    <col min="3074" max="3074" width="18.5703125" style="54" customWidth="1"/>
    <col min="3075" max="3075" width="19.42578125" style="54" customWidth="1"/>
    <col min="3076" max="3076" width="13.42578125" style="54" customWidth="1"/>
    <col min="3077" max="3077" width="17.5703125" style="54" customWidth="1"/>
    <col min="3078" max="3328" width="9.140625" style="54"/>
    <col min="3329" max="3329" width="28" style="54" customWidth="1"/>
    <col min="3330" max="3330" width="18.5703125" style="54" customWidth="1"/>
    <col min="3331" max="3331" width="19.42578125" style="54" customWidth="1"/>
    <col min="3332" max="3332" width="13.42578125" style="54" customWidth="1"/>
    <col min="3333" max="3333" width="17.5703125" style="54" customWidth="1"/>
    <col min="3334" max="3584" width="9.140625" style="54"/>
    <col min="3585" max="3585" width="28" style="54" customWidth="1"/>
    <col min="3586" max="3586" width="18.5703125" style="54" customWidth="1"/>
    <col min="3587" max="3587" width="19.42578125" style="54" customWidth="1"/>
    <col min="3588" max="3588" width="13.42578125" style="54" customWidth="1"/>
    <col min="3589" max="3589" width="17.5703125" style="54" customWidth="1"/>
    <col min="3590" max="3840" width="9.140625" style="54"/>
    <col min="3841" max="3841" width="28" style="54" customWidth="1"/>
    <col min="3842" max="3842" width="18.5703125" style="54" customWidth="1"/>
    <col min="3843" max="3843" width="19.42578125" style="54" customWidth="1"/>
    <col min="3844" max="3844" width="13.42578125" style="54" customWidth="1"/>
    <col min="3845" max="3845" width="17.5703125" style="54" customWidth="1"/>
    <col min="3846" max="4096" width="9.140625" style="54"/>
    <col min="4097" max="4097" width="28" style="54" customWidth="1"/>
    <col min="4098" max="4098" width="18.5703125" style="54" customWidth="1"/>
    <col min="4099" max="4099" width="19.42578125" style="54" customWidth="1"/>
    <col min="4100" max="4100" width="13.42578125" style="54" customWidth="1"/>
    <col min="4101" max="4101" width="17.5703125" style="54" customWidth="1"/>
    <col min="4102" max="4352" width="9.140625" style="54"/>
    <col min="4353" max="4353" width="28" style="54" customWidth="1"/>
    <col min="4354" max="4354" width="18.5703125" style="54" customWidth="1"/>
    <col min="4355" max="4355" width="19.42578125" style="54" customWidth="1"/>
    <col min="4356" max="4356" width="13.42578125" style="54" customWidth="1"/>
    <col min="4357" max="4357" width="17.5703125" style="54" customWidth="1"/>
    <col min="4358" max="4608" width="9.140625" style="54"/>
    <col min="4609" max="4609" width="28" style="54" customWidth="1"/>
    <col min="4610" max="4610" width="18.5703125" style="54" customWidth="1"/>
    <col min="4611" max="4611" width="19.42578125" style="54" customWidth="1"/>
    <col min="4612" max="4612" width="13.42578125" style="54" customWidth="1"/>
    <col min="4613" max="4613" width="17.5703125" style="54" customWidth="1"/>
    <col min="4614" max="4864" width="9.140625" style="54"/>
    <col min="4865" max="4865" width="28" style="54" customWidth="1"/>
    <col min="4866" max="4866" width="18.5703125" style="54" customWidth="1"/>
    <col min="4867" max="4867" width="19.42578125" style="54" customWidth="1"/>
    <col min="4868" max="4868" width="13.42578125" style="54" customWidth="1"/>
    <col min="4869" max="4869" width="17.5703125" style="54" customWidth="1"/>
    <col min="4870" max="5120" width="9.140625" style="54"/>
    <col min="5121" max="5121" width="28" style="54" customWidth="1"/>
    <col min="5122" max="5122" width="18.5703125" style="54" customWidth="1"/>
    <col min="5123" max="5123" width="19.42578125" style="54" customWidth="1"/>
    <col min="5124" max="5124" width="13.42578125" style="54" customWidth="1"/>
    <col min="5125" max="5125" width="17.5703125" style="54" customWidth="1"/>
    <col min="5126" max="5376" width="9.140625" style="54"/>
    <col min="5377" max="5377" width="28" style="54" customWidth="1"/>
    <col min="5378" max="5378" width="18.5703125" style="54" customWidth="1"/>
    <col min="5379" max="5379" width="19.42578125" style="54" customWidth="1"/>
    <col min="5380" max="5380" width="13.42578125" style="54" customWidth="1"/>
    <col min="5381" max="5381" width="17.5703125" style="54" customWidth="1"/>
    <col min="5382" max="5632" width="9.140625" style="54"/>
    <col min="5633" max="5633" width="28" style="54" customWidth="1"/>
    <col min="5634" max="5634" width="18.5703125" style="54" customWidth="1"/>
    <col min="5635" max="5635" width="19.42578125" style="54" customWidth="1"/>
    <col min="5636" max="5636" width="13.42578125" style="54" customWidth="1"/>
    <col min="5637" max="5637" width="17.5703125" style="54" customWidth="1"/>
    <col min="5638" max="5888" width="9.140625" style="54"/>
    <col min="5889" max="5889" width="28" style="54" customWidth="1"/>
    <col min="5890" max="5890" width="18.5703125" style="54" customWidth="1"/>
    <col min="5891" max="5891" width="19.42578125" style="54" customWidth="1"/>
    <col min="5892" max="5892" width="13.42578125" style="54" customWidth="1"/>
    <col min="5893" max="5893" width="17.5703125" style="54" customWidth="1"/>
    <col min="5894" max="6144" width="9.140625" style="54"/>
    <col min="6145" max="6145" width="28" style="54" customWidth="1"/>
    <col min="6146" max="6146" width="18.5703125" style="54" customWidth="1"/>
    <col min="6147" max="6147" width="19.42578125" style="54" customWidth="1"/>
    <col min="6148" max="6148" width="13.42578125" style="54" customWidth="1"/>
    <col min="6149" max="6149" width="17.5703125" style="54" customWidth="1"/>
    <col min="6150" max="6400" width="9.140625" style="54"/>
    <col min="6401" max="6401" width="28" style="54" customWidth="1"/>
    <col min="6402" max="6402" width="18.5703125" style="54" customWidth="1"/>
    <col min="6403" max="6403" width="19.42578125" style="54" customWidth="1"/>
    <col min="6404" max="6404" width="13.42578125" style="54" customWidth="1"/>
    <col min="6405" max="6405" width="17.5703125" style="54" customWidth="1"/>
    <col min="6406" max="6656" width="9.140625" style="54"/>
    <col min="6657" max="6657" width="28" style="54" customWidth="1"/>
    <col min="6658" max="6658" width="18.5703125" style="54" customWidth="1"/>
    <col min="6659" max="6659" width="19.42578125" style="54" customWidth="1"/>
    <col min="6660" max="6660" width="13.42578125" style="54" customWidth="1"/>
    <col min="6661" max="6661" width="17.5703125" style="54" customWidth="1"/>
    <col min="6662" max="6912" width="9.140625" style="54"/>
    <col min="6913" max="6913" width="28" style="54" customWidth="1"/>
    <col min="6914" max="6914" width="18.5703125" style="54" customWidth="1"/>
    <col min="6915" max="6915" width="19.42578125" style="54" customWidth="1"/>
    <col min="6916" max="6916" width="13.42578125" style="54" customWidth="1"/>
    <col min="6917" max="6917" width="17.5703125" style="54" customWidth="1"/>
    <col min="6918" max="7168" width="9.140625" style="54"/>
    <col min="7169" max="7169" width="28" style="54" customWidth="1"/>
    <col min="7170" max="7170" width="18.5703125" style="54" customWidth="1"/>
    <col min="7171" max="7171" width="19.42578125" style="54" customWidth="1"/>
    <col min="7172" max="7172" width="13.42578125" style="54" customWidth="1"/>
    <col min="7173" max="7173" width="17.5703125" style="54" customWidth="1"/>
    <col min="7174" max="7424" width="9.140625" style="54"/>
    <col min="7425" max="7425" width="28" style="54" customWidth="1"/>
    <col min="7426" max="7426" width="18.5703125" style="54" customWidth="1"/>
    <col min="7427" max="7427" width="19.42578125" style="54" customWidth="1"/>
    <col min="7428" max="7428" width="13.42578125" style="54" customWidth="1"/>
    <col min="7429" max="7429" width="17.5703125" style="54" customWidth="1"/>
    <col min="7430" max="7680" width="9.140625" style="54"/>
    <col min="7681" max="7681" width="28" style="54" customWidth="1"/>
    <col min="7682" max="7682" width="18.5703125" style="54" customWidth="1"/>
    <col min="7683" max="7683" width="19.42578125" style="54" customWidth="1"/>
    <col min="7684" max="7684" width="13.42578125" style="54" customWidth="1"/>
    <col min="7685" max="7685" width="17.5703125" style="54" customWidth="1"/>
    <col min="7686" max="7936" width="9.140625" style="54"/>
    <col min="7937" max="7937" width="28" style="54" customWidth="1"/>
    <col min="7938" max="7938" width="18.5703125" style="54" customWidth="1"/>
    <col min="7939" max="7939" width="19.42578125" style="54" customWidth="1"/>
    <col min="7940" max="7940" width="13.42578125" style="54" customWidth="1"/>
    <col min="7941" max="7941" width="17.5703125" style="54" customWidth="1"/>
    <col min="7942" max="8192" width="9.140625" style="54"/>
    <col min="8193" max="8193" width="28" style="54" customWidth="1"/>
    <col min="8194" max="8194" width="18.5703125" style="54" customWidth="1"/>
    <col min="8195" max="8195" width="19.42578125" style="54" customWidth="1"/>
    <col min="8196" max="8196" width="13.42578125" style="54" customWidth="1"/>
    <col min="8197" max="8197" width="17.5703125" style="54" customWidth="1"/>
    <col min="8198" max="8448" width="9.140625" style="54"/>
    <col min="8449" max="8449" width="28" style="54" customWidth="1"/>
    <col min="8450" max="8450" width="18.5703125" style="54" customWidth="1"/>
    <col min="8451" max="8451" width="19.42578125" style="54" customWidth="1"/>
    <col min="8452" max="8452" width="13.42578125" style="54" customWidth="1"/>
    <col min="8453" max="8453" width="17.5703125" style="54" customWidth="1"/>
    <col min="8454" max="8704" width="9.140625" style="54"/>
    <col min="8705" max="8705" width="28" style="54" customWidth="1"/>
    <col min="8706" max="8706" width="18.5703125" style="54" customWidth="1"/>
    <col min="8707" max="8707" width="19.42578125" style="54" customWidth="1"/>
    <col min="8708" max="8708" width="13.42578125" style="54" customWidth="1"/>
    <col min="8709" max="8709" width="17.5703125" style="54" customWidth="1"/>
    <col min="8710" max="8960" width="9.140625" style="54"/>
    <col min="8961" max="8961" width="28" style="54" customWidth="1"/>
    <col min="8962" max="8962" width="18.5703125" style="54" customWidth="1"/>
    <col min="8963" max="8963" width="19.42578125" style="54" customWidth="1"/>
    <col min="8964" max="8964" width="13.42578125" style="54" customWidth="1"/>
    <col min="8965" max="8965" width="17.5703125" style="54" customWidth="1"/>
    <col min="8966" max="9216" width="9.140625" style="54"/>
    <col min="9217" max="9217" width="28" style="54" customWidth="1"/>
    <col min="9218" max="9218" width="18.5703125" style="54" customWidth="1"/>
    <col min="9219" max="9219" width="19.42578125" style="54" customWidth="1"/>
    <col min="9220" max="9220" width="13.42578125" style="54" customWidth="1"/>
    <col min="9221" max="9221" width="17.5703125" style="54" customWidth="1"/>
    <col min="9222" max="9472" width="9.140625" style="54"/>
    <col min="9473" max="9473" width="28" style="54" customWidth="1"/>
    <col min="9474" max="9474" width="18.5703125" style="54" customWidth="1"/>
    <col min="9475" max="9475" width="19.42578125" style="54" customWidth="1"/>
    <col min="9476" max="9476" width="13.42578125" style="54" customWidth="1"/>
    <col min="9477" max="9477" width="17.5703125" style="54" customWidth="1"/>
    <col min="9478" max="9728" width="9.140625" style="54"/>
    <col min="9729" max="9729" width="28" style="54" customWidth="1"/>
    <col min="9730" max="9730" width="18.5703125" style="54" customWidth="1"/>
    <col min="9731" max="9731" width="19.42578125" style="54" customWidth="1"/>
    <col min="9732" max="9732" width="13.42578125" style="54" customWidth="1"/>
    <col min="9733" max="9733" width="17.5703125" style="54" customWidth="1"/>
    <col min="9734" max="9984" width="9.140625" style="54"/>
    <col min="9985" max="9985" width="28" style="54" customWidth="1"/>
    <col min="9986" max="9986" width="18.5703125" style="54" customWidth="1"/>
    <col min="9987" max="9987" width="19.42578125" style="54" customWidth="1"/>
    <col min="9988" max="9988" width="13.42578125" style="54" customWidth="1"/>
    <col min="9989" max="9989" width="17.5703125" style="54" customWidth="1"/>
    <col min="9990" max="10240" width="9.140625" style="54"/>
    <col min="10241" max="10241" width="28" style="54" customWidth="1"/>
    <col min="10242" max="10242" width="18.5703125" style="54" customWidth="1"/>
    <col min="10243" max="10243" width="19.42578125" style="54" customWidth="1"/>
    <col min="10244" max="10244" width="13.42578125" style="54" customWidth="1"/>
    <col min="10245" max="10245" width="17.5703125" style="54" customWidth="1"/>
    <col min="10246" max="10496" width="9.140625" style="54"/>
    <col min="10497" max="10497" width="28" style="54" customWidth="1"/>
    <col min="10498" max="10498" width="18.5703125" style="54" customWidth="1"/>
    <col min="10499" max="10499" width="19.42578125" style="54" customWidth="1"/>
    <col min="10500" max="10500" width="13.42578125" style="54" customWidth="1"/>
    <col min="10501" max="10501" width="17.5703125" style="54" customWidth="1"/>
    <col min="10502" max="10752" width="9.140625" style="54"/>
    <col min="10753" max="10753" width="28" style="54" customWidth="1"/>
    <col min="10754" max="10754" width="18.5703125" style="54" customWidth="1"/>
    <col min="10755" max="10755" width="19.42578125" style="54" customWidth="1"/>
    <col min="10756" max="10756" width="13.42578125" style="54" customWidth="1"/>
    <col min="10757" max="10757" width="17.5703125" style="54" customWidth="1"/>
    <col min="10758" max="11008" width="9.140625" style="54"/>
    <col min="11009" max="11009" width="28" style="54" customWidth="1"/>
    <col min="11010" max="11010" width="18.5703125" style="54" customWidth="1"/>
    <col min="11011" max="11011" width="19.42578125" style="54" customWidth="1"/>
    <col min="11012" max="11012" width="13.42578125" style="54" customWidth="1"/>
    <col min="11013" max="11013" width="17.5703125" style="54" customWidth="1"/>
    <col min="11014" max="11264" width="9.140625" style="54"/>
    <col min="11265" max="11265" width="28" style="54" customWidth="1"/>
    <col min="11266" max="11266" width="18.5703125" style="54" customWidth="1"/>
    <col min="11267" max="11267" width="19.42578125" style="54" customWidth="1"/>
    <col min="11268" max="11268" width="13.42578125" style="54" customWidth="1"/>
    <col min="11269" max="11269" width="17.5703125" style="54" customWidth="1"/>
    <col min="11270" max="11520" width="9.140625" style="54"/>
    <col min="11521" max="11521" width="28" style="54" customWidth="1"/>
    <col min="11522" max="11522" width="18.5703125" style="54" customWidth="1"/>
    <col min="11523" max="11523" width="19.42578125" style="54" customWidth="1"/>
    <col min="11524" max="11524" width="13.42578125" style="54" customWidth="1"/>
    <col min="11525" max="11525" width="17.5703125" style="54" customWidth="1"/>
    <col min="11526" max="11776" width="9.140625" style="54"/>
    <col min="11777" max="11777" width="28" style="54" customWidth="1"/>
    <col min="11778" max="11778" width="18.5703125" style="54" customWidth="1"/>
    <col min="11779" max="11779" width="19.42578125" style="54" customWidth="1"/>
    <col min="11780" max="11780" width="13.42578125" style="54" customWidth="1"/>
    <col min="11781" max="11781" width="17.5703125" style="54" customWidth="1"/>
    <col min="11782" max="12032" width="9.140625" style="54"/>
    <col min="12033" max="12033" width="28" style="54" customWidth="1"/>
    <col min="12034" max="12034" width="18.5703125" style="54" customWidth="1"/>
    <col min="12035" max="12035" width="19.42578125" style="54" customWidth="1"/>
    <col min="12036" max="12036" width="13.42578125" style="54" customWidth="1"/>
    <col min="12037" max="12037" width="17.5703125" style="54" customWidth="1"/>
    <col min="12038" max="12288" width="9.140625" style="54"/>
    <col min="12289" max="12289" width="28" style="54" customWidth="1"/>
    <col min="12290" max="12290" width="18.5703125" style="54" customWidth="1"/>
    <col min="12291" max="12291" width="19.42578125" style="54" customWidth="1"/>
    <col min="12292" max="12292" width="13.42578125" style="54" customWidth="1"/>
    <col min="12293" max="12293" width="17.5703125" style="54" customWidth="1"/>
    <col min="12294" max="12544" width="9.140625" style="54"/>
    <col min="12545" max="12545" width="28" style="54" customWidth="1"/>
    <col min="12546" max="12546" width="18.5703125" style="54" customWidth="1"/>
    <col min="12547" max="12547" width="19.42578125" style="54" customWidth="1"/>
    <col min="12548" max="12548" width="13.42578125" style="54" customWidth="1"/>
    <col min="12549" max="12549" width="17.5703125" style="54" customWidth="1"/>
    <col min="12550" max="12800" width="9.140625" style="54"/>
    <col min="12801" max="12801" width="28" style="54" customWidth="1"/>
    <col min="12802" max="12802" width="18.5703125" style="54" customWidth="1"/>
    <col min="12803" max="12803" width="19.42578125" style="54" customWidth="1"/>
    <col min="12804" max="12804" width="13.42578125" style="54" customWidth="1"/>
    <col min="12805" max="12805" width="17.5703125" style="54" customWidth="1"/>
    <col min="12806" max="13056" width="9.140625" style="54"/>
    <col min="13057" max="13057" width="28" style="54" customWidth="1"/>
    <col min="13058" max="13058" width="18.5703125" style="54" customWidth="1"/>
    <col min="13059" max="13059" width="19.42578125" style="54" customWidth="1"/>
    <col min="13060" max="13060" width="13.42578125" style="54" customWidth="1"/>
    <col min="13061" max="13061" width="17.5703125" style="54" customWidth="1"/>
    <col min="13062" max="13312" width="9.140625" style="54"/>
    <col min="13313" max="13313" width="28" style="54" customWidth="1"/>
    <col min="13314" max="13314" width="18.5703125" style="54" customWidth="1"/>
    <col min="13315" max="13315" width="19.42578125" style="54" customWidth="1"/>
    <col min="13316" max="13316" width="13.42578125" style="54" customWidth="1"/>
    <col min="13317" max="13317" width="17.5703125" style="54" customWidth="1"/>
    <col min="13318" max="13568" width="9.140625" style="54"/>
    <col min="13569" max="13569" width="28" style="54" customWidth="1"/>
    <col min="13570" max="13570" width="18.5703125" style="54" customWidth="1"/>
    <col min="13571" max="13571" width="19.42578125" style="54" customWidth="1"/>
    <col min="13572" max="13572" width="13.42578125" style="54" customWidth="1"/>
    <col min="13573" max="13573" width="17.5703125" style="54" customWidth="1"/>
    <col min="13574" max="13824" width="9.140625" style="54"/>
    <col min="13825" max="13825" width="28" style="54" customWidth="1"/>
    <col min="13826" max="13826" width="18.5703125" style="54" customWidth="1"/>
    <col min="13827" max="13827" width="19.42578125" style="54" customWidth="1"/>
    <col min="13828" max="13828" width="13.42578125" style="54" customWidth="1"/>
    <col min="13829" max="13829" width="17.5703125" style="54" customWidth="1"/>
    <col min="13830" max="14080" width="9.140625" style="54"/>
    <col min="14081" max="14081" width="28" style="54" customWidth="1"/>
    <col min="14082" max="14082" width="18.5703125" style="54" customWidth="1"/>
    <col min="14083" max="14083" width="19.42578125" style="54" customWidth="1"/>
    <col min="14084" max="14084" width="13.42578125" style="54" customWidth="1"/>
    <col min="14085" max="14085" width="17.5703125" style="54" customWidth="1"/>
    <col min="14086" max="14336" width="9.140625" style="54"/>
    <col min="14337" max="14337" width="28" style="54" customWidth="1"/>
    <col min="14338" max="14338" width="18.5703125" style="54" customWidth="1"/>
    <col min="14339" max="14339" width="19.42578125" style="54" customWidth="1"/>
    <col min="14340" max="14340" width="13.42578125" style="54" customWidth="1"/>
    <col min="14341" max="14341" width="17.5703125" style="54" customWidth="1"/>
    <col min="14342" max="14592" width="9.140625" style="54"/>
    <col min="14593" max="14593" width="28" style="54" customWidth="1"/>
    <col min="14594" max="14594" width="18.5703125" style="54" customWidth="1"/>
    <col min="14595" max="14595" width="19.42578125" style="54" customWidth="1"/>
    <col min="14596" max="14596" width="13.42578125" style="54" customWidth="1"/>
    <col min="14597" max="14597" width="17.5703125" style="54" customWidth="1"/>
    <col min="14598" max="14848" width="9.140625" style="54"/>
    <col min="14849" max="14849" width="28" style="54" customWidth="1"/>
    <col min="14850" max="14850" width="18.5703125" style="54" customWidth="1"/>
    <col min="14851" max="14851" width="19.42578125" style="54" customWidth="1"/>
    <col min="14852" max="14852" width="13.42578125" style="54" customWidth="1"/>
    <col min="14853" max="14853" width="17.5703125" style="54" customWidth="1"/>
    <col min="14854" max="15104" width="9.140625" style="54"/>
    <col min="15105" max="15105" width="28" style="54" customWidth="1"/>
    <col min="15106" max="15106" width="18.5703125" style="54" customWidth="1"/>
    <col min="15107" max="15107" width="19.42578125" style="54" customWidth="1"/>
    <col min="15108" max="15108" width="13.42578125" style="54" customWidth="1"/>
    <col min="15109" max="15109" width="17.5703125" style="54" customWidth="1"/>
    <col min="15110" max="15360" width="9.140625" style="54"/>
    <col min="15361" max="15361" width="28" style="54" customWidth="1"/>
    <col min="15362" max="15362" width="18.5703125" style="54" customWidth="1"/>
    <col min="15363" max="15363" width="19.42578125" style="54" customWidth="1"/>
    <col min="15364" max="15364" width="13.42578125" style="54" customWidth="1"/>
    <col min="15365" max="15365" width="17.5703125" style="54" customWidth="1"/>
    <col min="15366" max="15616" width="9.140625" style="54"/>
    <col min="15617" max="15617" width="28" style="54" customWidth="1"/>
    <col min="15618" max="15618" width="18.5703125" style="54" customWidth="1"/>
    <col min="15619" max="15619" width="19.42578125" style="54" customWidth="1"/>
    <col min="15620" max="15620" width="13.42578125" style="54" customWidth="1"/>
    <col min="15621" max="15621" width="17.5703125" style="54" customWidth="1"/>
    <col min="15622" max="15872" width="9.140625" style="54"/>
    <col min="15873" max="15873" width="28" style="54" customWidth="1"/>
    <col min="15874" max="15874" width="18.5703125" style="54" customWidth="1"/>
    <col min="15875" max="15875" width="19.42578125" style="54" customWidth="1"/>
    <col min="15876" max="15876" width="13.42578125" style="54" customWidth="1"/>
    <col min="15877" max="15877" width="17.5703125" style="54" customWidth="1"/>
    <col min="15878" max="16128" width="9.140625" style="54"/>
    <col min="16129" max="16129" width="28" style="54" customWidth="1"/>
    <col min="16130" max="16130" width="18.5703125" style="54" customWidth="1"/>
    <col min="16131" max="16131" width="19.42578125" style="54" customWidth="1"/>
    <col min="16132" max="16132" width="13.42578125" style="54" customWidth="1"/>
    <col min="16133" max="16133" width="17.5703125" style="54" customWidth="1"/>
    <col min="16134" max="16384" width="9.140625" style="54"/>
  </cols>
  <sheetData>
    <row r="1" spans="1:5" ht="12.75" x14ac:dyDescent="0.2">
      <c r="A1" s="599" t="s">
        <v>583</v>
      </c>
      <c r="B1" s="600"/>
      <c r="C1" s="600"/>
      <c r="D1" s="600"/>
      <c r="E1" s="456" t="s">
        <v>582</v>
      </c>
    </row>
    <row r="2" spans="1:5" ht="12.75" x14ac:dyDescent="0.2">
      <c r="A2" s="599" t="s">
        <v>584</v>
      </c>
      <c r="B2" s="600"/>
      <c r="C2" s="600"/>
      <c r="D2" s="600"/>
      <c r="E2" s="382"/>
    </row>
    <row r="3" spans="1:5" ht="12.75" x14ac:dyDescent="0.2">
      <c r="A3" s="599" t="s">
        <v>585</v>
      </c>
      <c r="B3" s="600"/>
      <c r="C3" s="600"/>
      <c r="D3" s="600"/>
      <c r="E3" s="382"/>
    </row>
    <row r="4" spans="1:5" ht="12.75" x14ac:dyDescent="0.2">
      <c r="A4" s="599" t="s">
        <v>587</v>
      </c>
      <c r="B4" s="600"/>
      <c r="C4" s="600"/>
      <c r="D4" s="600"/>
      <c r="E4" s="382"/>
    </row>
    <row r="5" spans="1:5" ht="12.75" x14ac:dyDescent="0.2">
      <c r="A5" s="599" t="s">
        <v>586</v>
      </c>
      <c r="B5" s="600"/>
      <c r="C5" s="600"/>
      <c r="D5" s="600"/>
      <c r="E5" s="382"/>
    </row>
    <row r="6" spans="1:5" ht="12.75" x14ac:dyDescent="0.2">
      <c r="A6" s="599" t="s">
        <v>61</v>
      </c>
      <c r="B6" s="600"/>
      <c r="C6" s="600"/>
      <c r="D6" s="600"/>
      <c r="E6" s="382"/>
    </row>
    <row r="7" spans="1:5" ht="12.75" x14ac:dyDescent="0.2">
      <c r="A7" s="382"/>
      <c r="B7" s="382"/>
      <c r="C7" s="382"/>
      <c r="D7" s="382"/>
      <c r="E7" s="382"/>
    </row>
    <row r="8" spans="1:5" x14ac:dyDescent="0.2">
      <c r="A8" s="597" t="s">
        <v>442</v>
      </c>
      <c r="B8" s="598"/>
      <c r="C8" s="598"/>
      <c r="D8" s="598"/>
      <c r="E8" s="598"/>
    </row>
    <row r="9" spans="1:5" ht="23.25" customHeight="1" x14ac:dyDescent="0.2">
      <c r="A9" s="598"/>
      <c r="B9" s="598"/>
      <c r="C9" s="598"/>
      <c r="D9" s="598"/>
      <c r="E9" s="598"/>
    </row>
    <row r="10" spans="1:5" ht="12.75" x14ac:dyDescent="0.2">
      <c r="A10" s="382"/>
      <c r="B10" s="457"/>
      <c r="C10" s="382"/>
      <c r="D10" s="382"/>
      <c r="E10" s="382"/>
    </row>
    <row r="11" spans="1:5" ht="12.75" x14ac:dyDescent="0.2">
      <c r="A11" s="382"/>
      <c r="B11" s="382"/>
      <c r="C11" s="382"/>
      <c r="D11" s="382"/>
      <c r="E11" s="382"/>
    </row>
    <row r="12" spans="1:5" ht="12.75" x14ac:dyDescent="0.2">
      <c r="A12" s="382"/>
      <c r="B12" s="382"/>
      <c r="C12" s="382"/>
      <c r="D12" s="382"/>
      <c r="E12" s="382"/>
    </row>
    <row r="13" spans="1:5" ht="31.5" customHeight="1" x14ac:dyDescent="0.2">
      <c r="A13" s="458" t="s">
        <v>443</v>
      </c>
      <c r="B13" s="458" t="s">
        <v>444</v>
      </c>
      <c r="C13" s="459" t="s">
        <v>445</v>
      </c>
      <c r="D13" s="458" t="s">
        <v>446</v>
      </c>
      <c r="E13" s="459" t="s">
        <v>447</v>
      </c>
    </row>
    <row r="14" spans="1:5" ht="15" customHeight="1" x14ac:dyDescent="0.2">
      <c r="A14" s="458">
        <v>1</v>
      </c>
      <c r="B14" s="458">
        <v>2</v>
      </c>
      <c r="C14" s="459">
        <v>3</v>
      </c>
      <c r="D14" s="458">
        <v>4</v>
      </c>
      <c r="E14" s="459" t="s">
        <v>448</v>
      </c>
    </row>
    <row r="15" spans="1:5" ht="15" customHeight="1" x14ac:dyDescent="0.2">
      <c r="A15" s="458" t="s">
        <v>570</v>
      </c>
      <c r="B15" s="460">
        <v>1703044.81</v>
      </c>
      <c r="C15" s="461">
        <f>(B15/B21)</f>
        <v>1</v>
      </c>
      <c r="D15" s="476">
        <v>11914.33</v>
      </c>
      <c r="E15" s="461">
        <f>+D15/B15</f>
        <v>6.9958993034364139E-3</v>
      </c>
    </row>
    <row r="16" spans="1:5" ht="15" customHeight="1" x14ac:dyDescent="0.2">
      <c r="A16" s="462"/>
      <c r="B16" s="463"/>
      <c r="C16" s="464"/>
      <c r="D16" s="465"/>
      <c r="E16" s="464"/>
    </row>
    <row r="17" spans="1:6" ht="15" customHeight="1" x14ac:dyDescent="0.2">
      <c r="A17" s="69"/>
      <c r="B17" s="465"/>
      <c r="C17" s="466"/>
      <c r="D17" s="465"/>
      <c r="E17" s="466"/>
    </row>
    <row r="18" spans="1:6" ht="15" customHeight="1" x14ac:dyDescent="0.2">
      <c r="A18" s="69"/>
      <c r="B18" s="153"/>
      <c r="C18" s="467"/>
      <c r="D18" s="153"/>
      <c r="E18" s="467"/>
    </row>
    <row r="19" spans="1:6" ht="15" customHeight="1" x14ac:dyDescent="0.2">
      <c r="A19" s="69"/>
      <c r="B19" s="153"/>
      <c r="C19" s="467"/>
      <c r="D19" s="153"/>
      <c r="E19" s="467"/>
    </row>
    <row r="20" spans="1:6" ht="15" customHeight="1" x14ac:dyDescent="0.2">
      <c r="A20" s="69"/>
      <c r="B20" s="153"/>
      <c r="C20" s="467"/>
      <c r="D20" s="153"/>
      <c r="E20" s="467"/>
    </row>
    <row r="21" spans="1:6" ht="12.75" x14ac:dyDescent="0.2">
      <c r="A21" s="379" t="s">
        <v>449</v>
      </c>
      <c r="B21" s="468">
        <f>SUM(B15:B20)</f>
        <v>1703044.81</v>
      </c>
      <c r="C21" s="469">
        <f>SUM(C15:C16)</f>
        <v>1</v>
      </c>
      <c r="D21" s="470">
        <f>SUM(D15:D20)</f>
        <v>11914.33</v>
      </c>
      <c r="E21" s="469"/>
    </row>
    <row r="22" spans="1:6" ht="12.75" x14ac:dyDescent="0.2">
      <c r="A22" s="471"/>
      <c r="B22" s="472"/>
      <c r="C22" s="471"/>
      <c r="D22" s="471"/>
      <c r="E22" s="473"/>
    </row>
    <row r="23" spans="1:6" ht="12.75" x14ac:dyDescent="0.2">
      <c r="A23" s="382"/>
      <c r="B23" s="474"/>
      <c r="C23" s="382"/>
      <c r="D23" s="382"/>
      <c r="E23" s="382"/>
    </row>
    <row r="24" spans="1:6" ht="12.75" x14ac:dyDescent="0.2">
      <c r="A24" s="382" t="s">
        <v>283</v>
      </c>
      <c r="B24" s="474"/>
      <c r="C24" s="207"/>
      <c r="D24" s="382" t="s">
        <v>284</v>
      </c>
      <c r="E24" s="207"/>
      <c r="F24" s="51"/>
    </row>
    <row r="25" spans="1:6" ht="12.75" x14ac:dyDescent="0.2">
      <c r="A25" s="389" t="s">
        <v>285</v>
      </c>
      <c r="B25" s="382"/>
      <c r="C25" s="207"/>
      <c r="D25" s="382" t="s">
        <v>286</v>
      </c>
      <c r="E25" s="207"/>
      <c r="F25" s="51"/>
    </row>
    <row r="26" spans="1:6" ht="12.75" x14ac:dyDescent="0.2">
      <c r="A26" s="382"/>
      <c r="B26" s="382"/>
      <c r="C26" s="207"/>
      <c r="D26" s="382"/>
      <c r="E26" s="475"/>
      <c r="F26" s="51"/>
    </row>
    <row r="32" spans="1:6" x14ac:dyDescent="0.2">
      <c r="D32" s="78"/>
    </row>
    <row r="33" spans="4:4" x14ac:dyDescent="0.2">
      <c r="D33" s="78"/>
    </row>
  </sheetData>
  <mergeCells count="7">
    <mergeCell ref="A8:E9"/>
    <mergeCell ref="A1:D1"/>
    <mergeCell ref="A2:D2"/>
    <mergeCell ref="A3:D3"/>
    <mergeCell ref="A4:D4"/>
    <mergeCell ref="A5:D5"/>
    <mergeCell ref="A6:D6"/>
  </mergeCells>
  <printOptions horizontalCentered="1"/>
  <pageMargins left="0.62" right="0.70866141732283472" top="0.74803149606299213" bottom="0.74803149606299213" header="0.31496062992125984" footer="0.31496062992125984"/>
  <pageSetup scale="85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4" workbookViewId="0">
      <selection activeCell="G24" sqref="G24"/>
    </sheetView>
  </sheetViews>
  <sheetFormatPr defaultRowHeight="15" customHeight="1" x14ac:dyDescent="0.2"/>
  <cols>
    <col min="1" max="1" width="9.140625" style="53"/>
    <col min="2" max="2" width="16.28515625" style="53" customWidth="1"/>
    <col min="3" max="3" width="18.5703125" style="53" customWidth="1"/>
    <col min="4" max="5" width="9.140625" style="53"/>
    <col min="6" max="6" width="17" style="53" customWidth="1"/>
    <col min="7" max="7" width="11.28515625" style="53" bestFit="1" customWidth="1"/>
    <col min="8" max="8" width="9.140625" style="53"/>
    <col min="9" max="9" width="14.5703125" style="53" customWidth="1"/>
    <col min="10" max="11" width="11.28515625" style="53" bestFit="1" customWidth="1"/>
    <col min="12" max="12" width="13.7109375" style="53" customWidth="1"/>
    <col min="13" max="13" width="11.28515625" style="53" bestFit="1" customWidth="1"/>
    <col min="14" max="257" width="9.140625" style="53"/>
    <col min="258" max="258" width="16.28515625" style="53" customWidth="1"/>
    <col min="259" max="259" width="18.5703125" style="53" customWidth="1"/>
    <col min="260" max="261" width="9.140625" style="53"/>
    <col min="262" max="262" width="17" style="53" customWidth="1"/>
    <col min="263" max="263" width="11.28515625" style="53" bestFit="1" customWidth="1"/>
    <col min="264" max="264" width="9.140625" style="53"/>
    <col min="265" max="265" width="14.5703125" style="53" customWidth="1"/>
    <col min="266" max="267" width="11.28515625" style="53" bestFit="1" customWidth="1"/>
    <col min="268" max="268" width="13.7109375" style="53" customWidth="1"/>
    <col min="269" max="269" width="11.28515625" style="53" bestFit="1" customWidth="1"/>
    <col min="270" max="513" width="9.140625" style="53"/>
    <col min="514" max="514" width="16.28515625" style="53" customWidth="1"/>
    <col min="515" max="515" width="18.5703125" style="53" customWidth="1"/>
    <col min="516" max="517" width="9.140625" style="53"/>
    <col min="518" max="518" width="17" style="53" customWidth="1"/>
    <col min="519" max="519" width="11.28515625" style="53" bestFit="1" customWidth="1"/>
    <col min="520" max="520" width="9.140625" style="53"/>
    <col min="521" max="521" width="14.5703125" style="53" customWidth="1"/>
    <col min="522" max="523" width="11.28515625" style="53" bestFit="1" customWidth="1"/>
    <col min="524" max="524" width="13.7109375" style="53" customWidth="1"/>
    <col min="525" max="525" width="11.28515625" style="53" bestFit="1" customWidth="1"/>
    <col min="526" max="769" width="9.140625" style="53"/>
    <col min="770" max="770" width="16.28515625" style="53" customWidth="1"/>
    <col min="771" max="771" width="18.5703125" style="53" customWidth="1"/>
    <col min="772" max="773" width="9.140625" style="53"/>
    <col min="774" max="774" width="17" style="53" customWidth="1"/>
    <col min="775" max="775" width="11.28515625" style="53" bestFit="1" customWidth="1"/>
    <col min="776" max="776" width="9.140625" style="53"/>
    <col min="777" max="777" width="14.5703125" style="53" customWidth="1"/>
    <col min="778" max="779" width="11.28515625" style="53" bestFit="1" customWidth="1"/>
    <col min="780" max="780" width="13.7109375" style="53" customWidth="1"/>
    <col min="781" max="781" width="11.28515625" style="53" bestFit="1" customWidth="1"/>
    <col min="782" max="1025" width="9.140625" style="53"/>
    <col min="1026" max="1026" width="16.28515625" style="53" customWidth="1"/>
    <col min="1027" max="1027" width="18.5703125" style="53" customWidth="1"/>
    <col min="1028" max="1029" width="9.140625" style="53"/>
    <col min="1030" max="1030" width="17" style="53" customWidth="1"/>
    <col min="1031" max="1031" width="11.28515625" style="53" bestFit="1" customWidth="1"/>
    <col min="1032" max="1032" width="9.140625" style="53"/>
    <col min="1033" max="1033" width="14.5703125" style="53" customWidth="1"/>
    <col min="1034" max="1035" width="11.28515625" style="53" bestFit="1" customWidth="1"/>
    <col min="1036" max="1036" width="13.7109375" style="53" customWidth="1"/>
    <col min="1037" max="1037" width="11.28515625" style="53" bestFit="1" customWidth="1"/>
    <col min="1038" max="1281" width="9.140625" style="53"/>
    <col min="1282" max="1282" width="16.28515625" style="53" customWidth="1"/>
    <col min="1283" max="1283" width="18.5703125" style="53" customWidth="1"/>
    <col min="1284" max="1285" width="9.140625" style="53"/>
    <col min="1286" max="1286" width="17" style="53" customWidth="1"/>
    <col min="1287" max="1287" width="11.28515625" style="53" bestFit="1" customWidth="1"/>
    <col min="1288" max="1288" width="9.140625" style="53"/>
    <col min="1289" max="1289" width="14.5703125" style="53" customWidth="1"/>
    <col min="1290" max="1291" width="11.28515625" style="53" bestFit="1" customWidth="1"/>
    <col min="1292" max="1292" width="13.7109375" style="53" customWidth="1"/>
    <col min="1293" max="1293" width="11.28515625" style="53" bestFit="1" customWidth="1"/>
    <col min="1294" max="1537" width="9.140625" style="53"/>
    <col min="1538" max="1538" width="16.28515625" style="53" customWidth="1"/>
    <col min="1539" max="1539" width="18.5703125" style="53" customWidth="1"/>
    <col min="1540" max="1541" width="9.140625" style="53"/>
    <col min="1542" max="1542" width="17" style="53" customWidth="1"/>
    <col min="1543" max="1543" width="11.28515625" style="53" bestFit="1" customWidth="1"/>
    <col min="1544" max="1544" width="9.140625" style="53"/>
    <col min="1545" max="1545" width="14.5703125" style="53" customWidth="1"/>
    <col min="1546" max="1547" width="11.28515625" style="53" bestFit="1" customWidth="1"/>
    <col min="1548" max="1548" width="13.7109375" style="53" customWidth="1"/>
    <col min="1549" max="1549" width="11.28515625" style="53" bestFit="1" customWidth="1"/>
    <col min="1550" max="1793" width="9.140625" style="53"/>
    <col min="1794" max="1794" width="16.28515625" style="53" customWidth="1"/>
    <col min="1795" max="1795" width="18.5703125" style="53" customWidth="1"/>
    <col min="1796" max="1797" width="9.140625" style="53"/>
    <col min="1798" max="1798" width="17" style="53" customWidth="1"/>
    <col min="1799" max="1799" width="11.28515625" style="53" bestFit="1" customWidth="1"/>
    <col min="1800" max="1800" width="9.140625" style="53"/>
    <col min="1801" max="1801" width="14.5703125" style="53" customWidth="1"/>
    <col min="1802" max="1803" width="11.28515625" style="53" bestFit="1" customWidth="1"/>
    <col min="1804" max="1804" width="13.7109375" style="53" customWidth="1"/>
    <col min="1805" max="1805" width="11.28515625" style="53" bestFit="1" customWidth="1"/>
    <col min="1806" max="2049" width="9.140625" style="53"/>
    <col min="2050" max="2050" width="16.28515625" style="53" customWidth="1"/>
    <col min="2051" max="2051" width="18.5703125" style="53" customWidth="1"/>
    <col min="2052" max="2053" width="9.140625" style="53"/>
    <col min="2054" max="2054" width="17" style="53" customWidth="1"/>
    <col min="2055" max="2055" width="11.28515625" style="53" bestFit="1" customWidth="1"/>
    <col min="2056" max="2056" width="9.140625" style="53"/>
    <col min="2057" max="2057" width="14.5703125" style="53" customWidth="1"/>
    <col min="2058" max="2059" width="11.28515625" style="53" bestFit="1" customWidth="1"/>
    <col min="2060" max="2060" width="13.7109375" style="53" customWidth="1"/>
    <col min="2061" max="2061" width="11.28515625" style="53" bestFit="1" customWidth="1"/>
    <col min="2062" max="2305" width="9.140625" style="53"/>
    <col min="2306" max="2306" width="16.28515625" style="53" customWidth="1"/>
    <col min="2307" max="2307" width="18.5703125" style="53" customWidth="1"/>
    <col min="2308" max="2309" width="9.140625" style="53"/>
    <col min="2310" max="2310" width="17" style="53" customWidth="1"/>
    <col min="2311" max="2311" width="11.28515625" style="53" bestFit="1" customWidth="1"/>
    <col min="2312" max="2312" width="9.140625" style="53"/>
    <col min="2313" max="2313" width="14.5703125" style="53" customWidth="1"/>
    <col min="2314" max="2315" width="11.28515625" style="53" bestFit="1" customWidth="1"/>
    <col min="2316" max="2316" width="13.7109375" style="53" customWidth="1"/>
    <col min="2317" max="2317" width="11.28515625" style="53" bestFit="1" customWidth="1"/>
    <col min="2318" max="2561" width="9.140625" style="53"/>
    <col min="2562" max="2562" width="16.28515625" style="53" customWidth="1"/>
    <col min="2563" max="2563" width="18.5703125" style="53" customWidth="1"/>
    <col min="2564" max="2565" width="9.140625" style="53"/>
    <col min="2566" max="2566" width="17" style="53" customWidth="1"/>
    <col min="2567" max="2567" width="11.28515625" style="53" bestFit="1" customWidth="1"/>
    <col min="2568" max="2568" width="9.140625" style="53"/>
    <col min="2569" max="2569" width="14.5703125" style="53" customWidth="1"/>
    <col min="2570" max="2571" width="11.28515625" style="53" bestFit="1" customWidth="1"/>
    <col min="2572" max="2572" width="13.7109375" style="53" customWidth="1"/>
    <col min="2573" max="2573" width="11.28515625" style="53" bestFit="1" customWidth="1"/>
    <col min="2574" max="2817" width="9.140625" style="53"/>
    <col min="2818" max="2818" width="16.28515625" style="53" customWidth="1"/>
    <col min="2819" max="2819" width="18.5703125" style="53" customWidth="1"/>
    <col min="2820" max="2821" width="9.140625" style="53"/>
    <col min="2822" max="2822" width="17" style="53" customWidth="1"/>
    <col min="2823" max="2823" width="11.28515625" style="53" bestFit="1" customWidth="1"/>
    <col min="2824" max="2824" width="9.140625" style="53"/>
    <col min="2825" max="2825" width="14.5703125" style="53" customWidth="1"/>
    <col min="2826" max="2827" width="11.28515625" style="53" bestFit="1" customWidth="1"/>
    <col min="2828" max="2828" width="13.7109375" style="53" customWidth="1"/>
    <col min="2829" max="2829" width="11.28515625" style="53" bestFit="1" customWidth="1"/>
    <col min="2830" max="3073" width="9.140625" style="53"/>
    <col min="3074" max="3074" width="16.28515625" style="53" customWidth="1"/>
    <col min="3075" max="3075" width="18.5703125" style="53" customWidth="1"/>
    <col min="3076" max="3077" width="9.140625" style="53"/>
    <col min="3078" max="3078" width="17" style="53" customWidth="1"/>
    <col min="3079" max="3079" width="11.28515625" style="53" bestFit="1" customWidth="1"/>
    <col min="3080" max="3080" width="9.140625" style="53"/>
    <col min="3081" max="3081" width="14.5703125" style="53" customWidth="1"/>
    <col min="3082" max="3083" width="11.28515625" style="53" bestFit="1" customWidth="1"/>
    <col min="3084" max="3084" width="13.7109375" style="53" customWidth="1"/>
    <col min="3085" max="3085" width="11.28515625" style="53" bestFit="1" customWidth="1"/>
    <col min="3086" max="3329" width="9.140625" style="53"/>
    <col min="3330" max="3330" width="16.28515625" style="53" customWidth="1"/>
    <col min="3331" max="3331" width="18.5703125" style="53" customWidth="1"/>
    <col min="3332" max="3333" width="9.140625" style="53"/>
    <col min="3334" max="3334" width="17" style="53" customWidth="1"/>
    <col min="3335" max="3335" width="11.28515625" style="53" bestFit="1" customWidth="1"/>
    <col min="3336" max="3336" width="9.140625" style="53"/>
    <col min="3337" max="3337" width="14.5703125" style="53" customWidth="1"/>
    <col min="3338" max="3339" width="11.28515625" style="53" bestFit="1" customWidth="1"/>
    <col min="3340" max="3340" width="13.7109375" style="53" customWidth="1"/>
    <col min="3341" max="3341" width="11.28515625" style="53" bestFit="1" customWidth="1"/>
    <col min="3342" max="3585" width="9.140625" style="53"/>
    <col min="3586" max="3586" width="16.28515625" style="53" customWidth="1"/>
    <col min="3587" max="3587" width="18.5703125" style="53" customWidth="1"/>
    <col min="3588" max="3589" width="9.140625" style="53"/>
    <col min="3590" max="3590" width="17" style="53" customWidth="1"/>
    <col min="3591" max="3591" width="11.28515625" style="53" bestFit="1" customWidth="1"/>
    <col min="3592" max="3592" width="9.140625" style="53"/>
    <col min="3593" max="3593" width="14.5703125" style="53" customWidth="1"/>
    <col min="3594" max="3595" width="11.28515625" style="53" bestFit="1" customWidth="1"/>
    <col min="3596" max="3596" width="13.7109375" style="53" customWidth="1"/>
    <col min="3597" max="3597" width="11.28515625" style="53" bestFit="1" customWidth="1"/>
    <col min="3598" max="3841" width="9.140625" style="53"/>
    <col min="3842" max="3842" width="16.28515625" style="53" customWidth="1"/>
    <col min="3843" max="3843" width="18.5703125" style="53" customWidth="1"/>
    <col min="3844" max="3845" width="9.140625" style="53"/>
    <col min="3846" max="3846" width="17" style="53" customWidth="1"/>
    <col min="3847" max="3847" width="11.28515625" style="53" bestFit="1" customWidth="1"/>
    <col min="3848" max="3848" width="9.140625" style="53"/>
    <col min="3849" max="3849" width="14.5703125" style="53" customWidth="1"/>
    <col min="3850" max="3851" width="11.28515625" style="53" bestFit="1" customWidth="1"/>
    <col min="3852" max="3852" width="13.7109375" style="53" customWidth="1"/>
    <col min="3853" max="3853" width="11.28515625" style="53" bestFit="1" customWidth="1"/>
    <col min="3854" max="4097" width="9.140625" style="53"/>
    <col min="4098" max="4098" width="16.28515625" style="53" customWidth="1"/>
    <col min="4099" max="4099" width="18.5703125" style="53" customWidth="1"/>
    <col min="4100" max="4101" width="9.140625" style="53"/>
    <col min="4102" max="4102" width="17" style="53" customWidth="1"/>
    <col min="4103" max="4103" width="11.28515625" style="53" bestFit="1" customWidth="1"/>
    <col min="4104" max="4104" width="9.140625" style="53"/>
    <col min="4105" max="4105" width="14.5703125" style="53" customWidth="1"/>
    <col min="4106" max="4107" width="11.28515625" style="53" bestFit="1" customWidth="1"/>
    <col min="4108" max="4108" width="13.7109375" style="53" customWidth="1"/>
    <col min="4109" max="4109" width="11.28515625" style="53" bestFit="1" customWidth="1"/>
    <col min="4110" max="4353" width="9.140625" style="53"/>
    <col min="4354" max="4354" width="16.28515625" style="53" customWidth="1"/>
    <col min="4355" max="4355" width="18.5703125" style="53" customWidth="1"/>
    <col min="4356" max="4357" width="9.140625" style="53"/>
    <col min="4358" max="4358" width="17" style="53" customWidth="1"/>
    <col min="4359" max="4359" width="11.28515625" style="53" bestFit="1" customWidth="1"/>
    <col min="4360" max="4360" width="9.140625" style="53"/>
    <col min="4361" max="4361" width="14.5703125" style="53" customWidth="1"/>
    <col min="4362" max="4363" width="11.28515625" style="53" bestFit="1" customWidth="1"/>
    <col min="4364" max="4364" width="13.7109375" style="53" customWidth="1"/>
    <col min="4365" max="4365" width="11.28515625" style="53" bestFit="1" customWidth="1"/>
    <col min="4366" max="4609" width="9.140625" style="53"/>
    <col min="4610" max="4610" width="16.28515625" style="53" customWidth="1"/>
    <col min="4611" max="4611" width="18.5703125" style="53" customWidth="1"/>
    <col min="4612" max="4613" width="9.140625" style="53"/>
    <col min="4614" max="4614" width="17" style="53" customWidth="1"/>
    <col min="4615" max="4615" width="11.28515625" style="53" bestFit="1" customWidth="1"/>
    <col min="4616" max="4616" width="9.140625" style="53"/>
    <col min="4617" max="4617" width="14.5703125" style="53" customWidth="1"/>
    <col min="4618" max="4619" width="11.28515625" style="53" bestFit="1" customWidth="1"/>
    <col min="4620" max="4620" width="13.7109375" style="53" customWidth="1"/>
    <col min="4621" max="4621" width="11.28515625" style="53" bestFit="1" customWidth="1"/>
    <col min="4622" max="4865" width="9.140625" style="53"/>
    <col min="4866" max="4866" width="16.28515625" style="53" customWidth="1"/>
    <col min="4867" max="4867" width="18.5703125" style="53" customWidth="1"/>
    <col min="4868" max="4869" width="9.140625" style="53"/>
    <col min="4870" max="4870" width="17" style="53" customWidth="1"/>
    <col min="4871" max="4871" width="11.28515625" style="53" bestFit="1" customWidth="1"/>
    <col min="4872" max="4872" width="9.140625" style="53"/>
    <col min="4873" max="4873" width="14.5703125" style="53" customWidth="1"/>
    <col min="4874" max="4875" width="11.28515625" style="53" bestFit="1" customWidth="1"/>
    <col min="4876" max="4876" width="13.7109375" style="53" customWidth="1"/>
    <col min="4877" max="4877" width="11.28515625" style="53" bestFit="1" customWidth="1"/>
    <col min="4878" max="5121" width="9.140625" style="53"/>
    <col min="5122" max="5122" width="16.28515625" style="53" customWidth="1"/>
    <col min="5123" max="5123" width="18.5703125" style="53" customWidth="1"/>
    <col min="5124" max="5125" width="9.140625" style="53"/>
    <col min="5126" max="5126" width="17" style="53" customWidth="1"/>
    <col min="5127" max="5127" width="11.28515625" style="53" bestFit="1" customWidth="1"/>
    <col min="5128" max="5128" width="9.140625" style="53"/>
    <col min="5129" max="5129" width="14.5703125" style="53" customWidth="1"/>
    <col min="5130" max="5131" width="11.28515625" style="53" bestFit="1" customWidth="1"/>
    <col min="5132" max="5132" width="13.7109375" style="53" customWidth="1"/>
    <col min="5133" max="5133" width="11.28515625" style="53" bestFit="1" customWidth="1"/>
    <col min="5134" max="5377" width="9.140625" style="53"/>
    <col min="5378" max="5378" width="16.28515625" style="53" customWidth="1"/>
    <col min="5379" max="5379" width="18.5703125" style="53" customWidth="1"/>
    <col min="5380" max="5381" width="9.140625" style="53"/>
    <col min="5382" max="5382" width="17" style="53" customWidth="1"/>
    <col min="5383" max="5383" width="11.28515625" style="53" bestFit="1" customWidth="1"/>
    <col min="5384" max="5384" width="9.140625" style="53"/>
    <col min="5385" max="5385" width="14.5703125" style="53" customWidth="1"/>
    <col min="5386" max="5387" width="11.28515625" style="53" bestFit="1" customWidth="1"/>
    <col min="5388" max="5388" width="13.7109375" style="53" customWidth="1"/>
    <col min="5389" max="5389" width="11.28515625" style="53" bestFit="1" customWidth="1"/>
    <col min="5390" max="5633" width="9.140625" style="53"/>
    <col min="5634" max="5634" width="16.28515625" style="53" customWidth="1"/>
    <col min="5635" max="5635" width="18.5703125" style="53" customWidth="1"/>
    <col min="5636" max="5637" width="9.140625" style="53"/>
    <col min="5638" max="5638" width="17" style="53" customWidth="1"/>
    <col min="5639" max="5639" width="11.28515625" style="53" bestFit="1" customWidth="1"/>
    <col min="5640" max="5640" width="9.140625" style="53"/>
    <col min="5641" max="5641" width="14.5703125" style="53" customWidth="1"/>
    <col min="5642" max="5643" width="11.28515625" style="53" bestFit="1" customWidth="1"/>
    <col min="5644" max="5644" width="13.7109375" style="53" customWidth="1"/>
    <col min="5645" max="5645" width="11.28515625" style="53" bestFit="1" customWidth="1"/>
    <col min="5646" max="5889" width="9.140625" style="53"/>
    <col min="5890" max="5890" width="16.28515625" style="53" customWidth="1"/>
    <col min="5891" max="5891" width="18.5703125" style="53" customWidth="1"/>
    <col min="5892" max="5893" width="9.140625" style="53"/>
    <col min="5894" max="5894" width="17" style="53" customWidth="1"/>
    <col min="5895" max="5895" width="11.28515625" style="53" bestFit="1" customWidth="1"/>
    <col min="5896" max="5896" width="9.140625" style="53"/>
    <col min="5897" max="5897" width="14.5703125" style="53" customWidth="1"/>
    <col min="5898" max="5899" width="11.28515625" style="53" bestFit="1" customWidth="1"/>
    <col min="5900" max="5900" width="13.7109375" style="53" customWidth="1"/>
    <col min="5901" max="5901" width="11.28515625" style="53" bestFit="1" customWidth="1"/>
    <col min="5902" max="6145" width="9.140625" style="53"/>
    <col min="6146" max="6146" width="16.28515625" style="53" customWidth="1"/>
    <col min="6147" max="6147" width="18.5703125" style="53" customWidth="1"/>
    <col min="6148" max="6149" width="9.140625" style="53"/>
    <col min="6150" max="6150" width="17" style="53" customWidth="1"/>
    <col min="6151" max="6151" width="11.28515625" style="53" bestFit="1" customWidth="1"/>
    <col min="6152" max="6152" width="9.140625" style="53"/>
    <col min="6153" max="6153" width="14.5703125" style="53" customWidth="1"/>
    <col min="6154" max="6155" width="11.28515625" style="53" bestFit="1" customWidth="1"/>
    <col min="6156" max="6156" width="13.7109375" style="53" customWidth="1"/>
    <col min="6157" max="6157" width="11.28515625" style="53" bestFit="1" customWidth="1"/>
    <col min="6158" max="6401" width="9.140625" style="53"/>
    <col min="6402" max="6402" width="16.28515625" style="53" customWidth="1"/>
    <col min="6403" max="6403" width="18.5703125" style="53" customWidth="1"/>
    <col min="6404" max="6405" width="9.140625" style="53"/>
    <col min="6406" max="6406" width="17" style="53" customWidth="1"/>
    <col min="6407" max="6407" width="11.28515625" style="53" bestFit="1" customWidth="1"/>
    <col min="6408" max="6408" width="9.140625" style="53"/>
    <col min="6409" max="6409" width="14.5703125" style="53" customWidth="1"/>
    <col min="6410" max="6411" width="11.28515625" style="53" bestFit="1" customWidth="1"/>
    <col min="6412" max="6412" width="13.7109375" style="53" customWidth="1"/>
    <col min="6413" max="6413" width="11.28515625" style="53" bestFit="1" customWidth="1"/>
    <col min="6414" max="6657" width="9.140625" style="53"/>
    <col min="6658" max="6658" width="16.28515625" style="53" customWidth="1"/>
    <col min="6659" max="6659" width="18.5703125" style="53" customWidth="1"/>
    <col min="6660" max="6661" width="9.140625" style="53"/>
    <col min="6662" max="6662" width="17" style="53" customWidth="1"/>
    <col min="6663" max="6663" width="11.28515625" style="53" bestFit="1" customWidth="1"/>
    <col min="6664" max="6664" width="9.140625" style="53"/>
    <col min="6665" max="6665" width="14.5703125" style="53" customWidth="1"/>
    <col min="6666" max="6667" width="11.28515625" style="53" bestFit="1" customWidth="1"/>
    <col min="6668" max="6668" width="13.7109375" style="53" customWidth="1"/>
    <col min="6669" max="6669" width="11.28515625" style="53" bestFit="1" customWidth="1"/>
    <col min="6670" max="6913" width="9.140625" style="53"/>
    <col min="6914" max="6914" width="16.28515625" style="53" customWidth="1"/>
    <col min="6915" max="6915" width="18.5703125" style="53" customWidth="1"/>
    <col min="6916" max="6917" width="9.140625" style="53"/>
    <col min="6918" max="6918" width="17" style="53" customWidth="1"/>
    <col min="6919" max="6919" width="11.28515625" style="53" bestFit="1" customWidth="1"/>
    <col min="6920" max="6920" width="9.140625" style="53"/>
    <col min="6921" max="6921" width="14.5703125" style="53" customWidth="1"/>
    <col min="6922" max="6923" width="11.28515625" style="53" bestFit="1" customWidth="1"/>
    <col min="6924" max="6924" width="13.7109375" style="53" customWidth="1"/>
    <col min="6925" max="6925" width="11.28515625" style="53" bestFit="1" customWidth="1"/>
    <col min="6926" max="7169" width="9.140625" style="53"/>
    <col min="7170" max="7170" width="16.28515625" style="53" customWidth="1"/>
    <col min="7171" max="7171" width="18.5703125" style="53" customWidth="1"/>
    <col min="7172" max="7173" width="9.140625" style="53"/>
    <col min="7174" max="7174" width="17" style="53" customWidth="1"/>
    <col min="7175" max="7175" width="11.28515625" style="53" bestFit="1" customWidth="1"/>
    <col min="7176" max="7176" width="9.140625" style="53"/>
    <col min="7177" max="7177" width="14.5703125" style="53" customWidth="1"/>
    <col min="7178" max="7179" width="11.28515625" style="53" bestFit="1" customWidth="1"/>
    <col min="7180" max="7180" width="13.7109375" style="53" customWidth="1"/>
    <col min="7181" max="7181" width="11.28515625" style="53" bestFit="1" customWidth="1"/>
    <col min="7182" max="7425" width="9.140625" style="53"/>
    <col min="7426" max="7426" width="16.28515625" style="53" customWidth="1"/>
    <col min="7427" max="7427" width="18.5703125" style="53" customWidth="1"/>
    <col min="7428" max="7429" width="9.140625" style="53"/>
    <col min="7430" max="7430" width="17" style="53" customWidth="1"/>
    <col min="7431" max="7431" width="11.28515625" style="53" bestFit="1" customWidth="1"/>
    <col min="7432" max="7432" width="9.140625" style="53"/>
    <col min="7433" max="7433" width="14.5703125" style="53" customWidth="1"/>
    <col min="7434" max="7435" width="11.28515625" style="53" bestFit="1" customWidth="1"/>
    <col min="7436" max="7436" width="13.7109375" style="53" customWidth="1"/>
    <col min="7437" max="7437" width="11.28515625" style="53" bestFit="1" customWidth="1"/>
    <col min="7438" max="7681" width="9.140625" style="53"/>
    <col min="7682" max="7682" width="16.28515625" style="53" customWidth="1"/>
    <col min="7683" max="7683" width="18.5703125" style="53" customWidth="1"/>
    <col min="7684" max="7685" width="9.140625" style="53"/>
    <col min="7686" max="7686" width="17" style="53" customWidth="1"/>
    <col min="7687" max="7687" width="11.28515625" style="53" bestFit="1" customWidth="1"/>
    <col min="7688" max="7688" width="9.140625" style="53"/>
    <col min="7689" max="7689" width="14.5703125" style="53" customWidth="1"/>
    <col min="7690" max="7691" width="11.28515625" style="53" bestFit="1" customWidth="1"/>
    <col min="7692" max="7692" width="13.7109375" style="53" customWidth="1"/>
    <col min="7693" max="7693" width="11.28515625" style="53" bestFit="1" customWidth="1"/>
    <col min="7694" max="7937" width="9.140625" style="53"/>
    <col min="7938" max="7938" width="16.28515625" style="53" customWidth="1"/>
    <col min="7939" max="7939" width="18.5703125" style="53" customWidth="1"/>
    <col min="7940" max="7941" width="9.140625" style="53"/>
    <col min="7942" max="7942" width="17" style="53" customWidth="1"/>
    <col min="7943" max="7943" width="11.28515625" style="53" bestFit="1" customWidth="1"/>
    <col min="7944" max="7944" width="9.140625" style="53"/>
    <col min="7945" max="7945" width="14.5703125" style="53" customWidth="1"/>
    <col min="7946" max="7947" width="11.28515625" style="53" bestFit="1" customWidth="1"/>
    <col min="7948" max="7948" width="13.7109375" style="53" customWidth="1"/>
    <col min="7949" max="7949" width="11.28515625" style="53" bestFit="1" customWidth="1"/>
    <col min="7950" max="8193" width="9.140625" style="53"/>
    <col min="8194" max="8194" width="16.28515625" style="53" customWidth="1"/>
    <col min="8195" max="8195" width="18.5703125" style="53" customWidth="1"/>
    <col min="8196" max="8197" width="9.140625" style="53"/>
    <col min="8198" max="8198" width="17" style="53" customWidth="1"/>
    <col min="8199" max="8199" width="11.28515625" style="53" bestFit="1" customWidth="1"/>
    <col min="8200" max="8200" width="9.140625" style="53"/>
    <col min="8201" max="8201" width="14.5703125" style="53" customWidth="1"/>
    <col min="8202" max="8203" width="11.28515625" style="53" bestFit="1" customWidth="1"/>
    <col min="8204" max="8204" width="13.7109375" style="53" customWidth="1"/>
    <col min="8205" max="8205" width="11.28515625" style="53" bestFit="1" customWidth="1"/>
    <col min="8206" max="8449" width="9.140625" style="53"/>
    <col min="8450" max="8450" width="16.28515625" style="53" customWidth="1"/>
    <col min="8451" max="8451" width="18.5703125" style="53" customWidth="1"/>
    <col min="8452" max="8453" width="9.140625" style="53"/>
    <col min="8454" max="8454" width="17" style="53" customWidth="1"/>
    <col min="8455" max="8455" width="11.28515625" style="53" bestFit="1" customWidth="1"/>
    <col min="8456" max="8456" width="9.140625" style="53"/>
    <col min="8457" max="8457" width="14.5703125" style="53" customWidth="1"/>
    <col min="8458" max="8459" width="11.28515625" style="53" bestFit="1" customWidth="1"/>
    <col min="8460" max="8460" width="13.7109375" style="53" customWidth="1"/>
    <col min="8461" max="8461" width="11.28515625" style="53" bestFit="1" customWidth="1"/>
    <col min="8462" max="8705" width="9.140625" style="53"/>
    <col min="8706" max="8706" width="16.28515625" style="53" customWidth="1"/>
    <col min="8707" max="8707" width="18.5703125" style="53" customWidth="1"/>
    <col min="8708" max="8709" width="9.140625" style="53"/>
    <col min="8710" max="8710" width="17" style="53" customWidth="1"/>
    <col min="8711" max="8711" width="11.28515625" style="53" bestFit="1" customWidth="1"/>
    <col min="8712" max="8712" width="9.140625" style="53"/>
    <col min="8713" max="8713" width="14.5703125" style="53" customWidth="1"/>
    <col min="8714" max="8715" width="11.28515625" style="53" bestFit="1" customWidth="1"/>
    <col min="8716" max="8716" width="13.7109375" style="53" customWidth="1"/>
    <col min="8717" max="8717" width="11.28515625" style="53" bestFit="1" customWidth="1"/>
    <col min="8718" max="8961" width="9.140625" style="53"/>
    <col min="8962" max="8962" width="16.28515625" style="53" customWidth="1"/>
    <col min="8963" max="8963" width="18.5703125" style="53" customWidth="1"/>
    <col min="8964" max="8965" width="9.140625" style="53"/>
    <col min="8966" max="8966" width="17" style="53" customWidth="1"/>
    <col min="8967" max="8967" width="11.28515625" style="53" bestFit="1" customWidth="1"/>
    <col min="8968" max="8968" width="9.140625" style="53"/>
    <col min="8969" max="8969" width="14.5703125" style="53" customWidth="1"/>
    <col min="8970" max="8971" width="11.28515625" style="53" bestFit="1" customWidth="1"/>
    <col min="8972" max="8972" width="13.7109375" style="53" customWidth="1"/>
    <col min="8973" max="8973" width="11.28515625" style="53" bestFit="1" customWidth="1"/>
    <col min="8974" max="9217" width="9.140625" style="53"/>
    <col min="9218" max="9218" width="16.28515625" style="53" customWidth="1"/>
    <col min="9219" max="9219" width="18.5703125" style="53" customWidth="1"/>
    <col min="9220" max="9221" width="9.140625" style="53"/>
    <col min="9222" max="9222" width="17" style="53" customWidth="1"/>
    <col min="9223" max="9223" width="11.28515625" style="53" bestFit="1" customWidth="1"/>
    <col min="9224" max="9224" width="9.140625" style="53"/>
    <col min="9225" max="9225" width="14.5703125" style="53" customWidth="1"/>
    <col min="9226" max="9227" width="11.28515625" style="53" bestFit="1" customWidth="1"/>
    <col min="9228" max="9228" width="13.7109375" style="53" customWidth="1"/>
    <col min="9229" max="9229" width="11.28515625" style="53" bestFit="1" customWidth="1"/>
    <col min="9230" max="9473" width="9.140625" style="53"/>
    <col min="9474" max="9474" width="16.28515625" style="53" customWidth="1"/>
    <col min="9475" max="9475" width="18.5703125" style="53" customWidth="1"/>
    <col min="9476" max="9477" width="9.140625" style="53"/>
    <col min="9478" max="9478" width="17" style="53" customWidth="1"/>
    <col min="9479" max="9479" width="11.28515625" style="53" bestFit="1" customWidth="1"/>
    <col min="9480" max="9480" width="9.140625" style="53"/>
    <col min="9481" max="9481" width="14.5703125" style="53" customWidth="1"/>
    <col min="9482" max="9483" width="11.28515625" style="53" bestFit="1" customWidth="1"/>
    <col min="9484" max="9484" width="13.7109375" style="53" customWidth="1"/>
    <col min="9485" max="9485" width="11.28515625" style="53" bestFit="1" customWidth="1"/>
    <col min="9486" max="9729" width="9.140625" style="53"/>
    <col min="9730" max="9730" width="16.28515625" style="53" customWidth="1"/>
    <col min="9731" max="9731" width="18.5703125" style="53" customWidth="1"/>
    <col min="9732" max="9733" width="9.140625" style="53"/>
    <col min="9734" max="9734" width="17" style="53" customWidth="1"/>
    <col min="9735" max="9735" width="11.28515625" style="53" bestFit="1" customWidth="1"/>
    <col min="9736" max="9736" width="9.140625" style="53"/>
    <col min="9737" max="9737" width="14.5703125" style="53" customWidth="1"/>
    <col min="9738" max="9739" width="11.28515625" style="53" bestFit="1" customWidth="1"/>
    <col min="9740" max="9740" width="13.7109375" style="53" customWidth="1"/>
    <col min="9741" max="9741" width="11.28515625" style="53" bestFit="1" customWidth="1"/>
    <col min="9742" max="9985" width="9.140625" style="53"/>
    <col min="9986" max="9986" width="16.28515625" style="53" customWidth="1"/>
    <col min="9987" max="9987" width="18.5703125" style="53" customWidth="1"/>
    <col min="9988" max="9989" width="9.140625" style="53"/>
    <col min="9990" max="9990" width="17" style="53" customWidth="1"/>
    <col min="9991" max="9991" width="11.28515625" style="53" bestFit="1" customWidth="1"/>
    <col min="9992" max="9992" width="9.140625" style="53"/>
    <col min="9993" max="9993" width="14.5703125" style="53" customWidth="1"/>
    <col min="9994" max="9995" width="11.28515625" style="53" bestFit="1" customWidth="1"/>
    <col min="9996" max="9996" width="13.7109375" style="53" customWidth="1"/>
    <col min="9997" max="9997" width="11.28515625" style="53" bestFit="1" customWidth="1"/>
    <col min="9998" max="10241" width="9.140625" style="53"/>
    <col min="10242" max="10242" width="16.28515625" style="53" customWidth="1"/>
    <col min="10243" max="10243" width="18.5703125" style="53" customWidth="1"/>
    <col min="10244" max="10245" width="9.140625" style="53"/>
    <col min="10246" max="10246" width="17" style="53" customWidth="1"/>
    <col min="10247" max="10247" width="11.28515625" style="53" bestFit="1" customWidth="1"/>
    <col min="10248" max="10248" width="9.140625" style="53"/>
    <col min="10249" max="10249" width="14.5703125" style="53" customWidth="1"/>
    <col min="10250" max="10251" width="11.28515625" style="53" bestFit="1" customWidth="1"/>
    <col min="10252" max="10252" width="13.7109375" style="53" customWidth="1"/>
    <col min="10253" max="10253" width="11.28515625" style="53" bestFit="1" customWidth="1"/>
    <col min="10254" max="10497" width="9.140625" style="53"/>
    <col min="10498" max="10498" width="16.28515625" style="53" customWidth="1"/>
    <col min="10499" max="10499" width="18.5703125" style="53" customWidth="1"/>
    <col min="10500" max="10501" width="9.140625" style="53"/>
    <col min="10502" max="10502" width="17" style="53" customWidth="1"/>
    <col min="10503" max="10503" width="11.28515625" style="53" bestFit="1" customWidth="1"/>
    <col min="10504" max="10504" width="9.140625" style="53"/>
    <col min="10505" max="10505" width="14.5703125" style="53" customWidth="1"/>
    <col min="10506" max="10507" width="11.28515625" style="53" bestFit="1" customWidth="1"/>
    <col min="10508" max="10508" width="13.7109375" style="53" customWidth="1"/>
    <col min="10509" max="10509" width="11.28515625" style="53" bestFit="1" customWidth="1"/>
    <col min="10510" max="10753" width="9.140625" style="53"/>
    <col min="10754" max="10754" width="16.28515625" style="53" customWidth="1"/>
    <col min="10755" max="10755" width="18.5703125" style="53" customWidth="1"/>
    <col min="10756" max="10757" width="9.140625" style="53"/>
    <col min="10758" max="10758" width="17" style="53" customWidth="1"/>
    <col min="10759" max="10759" width="11.28515625" style="53" bestFit="1" customWidth="1"/>
    <col min="10760" max="10760" width="9.140625" style="53"/>
    <col min="10761" max="10761" width="14.5703125" style="53" customWidth="1"/>
    <col min="10762" max="10763" width="11.28515625" style="53" bestFit="1" customWidth="1"/>
    <col min="10764" max="10764" width="13.7109375" style="53" customWidth="1"/>
    <col min="10765" max="10765" width="11.28515625" style="53" bestFit="1" customWidth="1"/>
    <col min="10766" max="11009" width="9.140625" style="53"/>
    <col min="11010" max="11010" width="16.28515625" style="53" customWidth="1"/>
    <col min="11011" max="11011" width="18.5703125" style="53" customWidth="1"/>
    <col min="11012" max="11013" width="9.140625" style="53"/>
    <col min="11014" max="11014" width="17" style="53" customWidth="1"/>
    <col min="11015" max="11015" width="11.28515625" style="53" bestFit="1" customWidth="1"/>
    <col min="11016" max="11016" width="9.140625" style="53"/>
    <col min="11017" max="11017" width="14.5703125" style="53" customWidth="1"/>
    <col min="11018" max="11019" width="11.28515625" style="53" bestFit="1" customWidth="1"/>
    <col min="11020" max="11020" width="13.7109375" style="53" customWidth="1"/>
    <col min="11021" max="11021" width="11.28515625" style="53" bestFit="1" customWidth="1"/>
    <col min="11022" max="11265" width="9.140625" style="53"/>
    <col min="11266" max="11266" width="16.28515625" style="53" customWidth="1"/>
    <col min="11267" max="11267" width="18.5703125" style="53" customWidth="1"/>
    <col min="11268" max="11269" width="9.140625" style="53"/>
    <col min="11270" max="11270" width="17" style="53" customWidth="1"/>
    <col min="11271" max="11271" width="11.28515625" style="53" bestFit="1" customWidth="1"/>
    <col min="11272" max="11272" width="9.140625" style="53"/>
    <col min="11273" max="11273" width="14.5703125" style="53" customWidth="1"/>
    <col min="11274" max="11275" width="11.28515625" style="53" bestFit="1" customWidth="1"/>
    <col min="11276" max="11276" width="13.7109375" style="53" customWidth="1"/>
    <col min="11277" max="11277" width="11.28515625" style="53" bestFit="1" customWidth="1"/>
    <col min="11278" max="11521" width="9.140625" style="53"/>
    <col min="11522" max="11522" width="16.28515625" style="53" customWidth="1"/>
    <col min="11523" max="11523" width="18.5703125" style="53" customWidth="1"/>
    <col min="11524" max="11525" width="9.140625" style="53"/>
    <col min="11526" max="11526" width="17" style="53" customWidth="1"/>
    <col min="11527" max="11527" width="11.28515625" style="53" bestFit="1" customWidth="1"/>
    <col min="11528" max="11528" width="9.140625" style="53"/>
    <col min="11529" max="11529" width="14.5703125" style="53" customWidth="1"/>
    <col min="11530" max="11531" width="11.28515625" style="53" bestFit="1" customWidth="1"/>
    <col min="11532" max="11532" width="13.7109375" style="53" customWidth="1"/>
    <col min="11533" max="11533" width="11.28515625" style="53" bestFit="1" customWidth="1"/>
    <col min="11534" max="11777" width="9.140625" style="53"/>
    <col min="11778" max="11778" width="16.28515625" style="53" customWidth="1"/>
    <col min="11779" max="11779" width="18.5703125" style="53" customWidth="1"/>
    <col min="11780" max="11781" width="9.140625" style="53"/>
    <col min="11782" max="11782" width="17" style="53" customWidth="1"/>
    <col min="11783" max="11783" width="11.28515625" style="53" bestFit="1" customWidth="1"/>
    <col min="11784" max="11784" width="9.140625" style="53"/>
    <col min="11785" max="11785" width="14.5703125" style="53" customWidth="1"/>
    <col min="11786" max="11787" width="11.28515625" style="53" bestFit="1" customWidth="1"/>
    <col min="11788" max="11788" width="13.7109375" style="53" customWidth="1"/>
    <col min="11789" max="11789" width="11.28515625" style="53" bestFit="1" customWidth="1"/>
    <col min="11790" max="12033" width="9.140625" style="53"/>
    <col min="12034" max="12034" width="16.28515625" style="53" customWidth="1"/>
    <col min="12035" max="12035" width="18.5703125" style="53" customWidth="1"/>
    <col min="12036" max="12037" width="9.140625" style="53"/>
    <col min="12038" max="12038" width="17" style="53" customWidth="1"/>
    <col min="12039" max="12039" width="11.28515625" style="53" bestFit="1" customWidth="1"/>
    <col min="12040" max="12040" width="9.140625" style="53"/>
    <col min="12041" max="12041" width="14.5703125" style="53" customWidth="1"/>
    <col min="12042" max="12043" width="11.28515625" style="53" bestFit="1" customWidth="1"/>
    <col min="12044" max="12044" width="13.7109375" style="53" customWidth="1"/>
    <col min="12045" max="12045" width="11.28515625" style="53" bestFit="1" customWidth="1"/>
    <col min="12046" max="12289" width="9.140625" style="53"/>
    <col min="12290" max="12290" width="16.28515625" style="53" customWidth="1"/>
    <col min="12291" max="12291" width="18.5703125" style="53" customWidth="1"/>
    <col min="12292" max="12293" width="9.140625" style="53"/>
    <col min="12294" max="12294" width="17" style="53" customWidth="1"/>
    <col min="12295" max="12295" width="11.28515625" style="53" bestFit="1" customWidth="1"/>
    <col min="12296" max="12296" width="9.140625" style="53"/>
    <col min="12297" max="12297" width="14.5703125" style="53" customWidth="1"/>
    <col min="12298" max="12299" width="11.28515625" style="53" bestFit="1" customWidth="1"/>
    <col min="12300" max="12300" width="13.7109375" style="53" customWidth="1"/>
    <col min="12301" max="12301" width="11.28515625" style="53" bestFit="1" customWidth="1"/>
    <col min="12302" max="12545" width="9.140625" style="53"/>
    <col min="12546" max="12546" width="16.28515625" style="53" customWidth="1"/>
    <col min="12547" max="12547" width="18.5703125" style="53" customWidth="1"/>
    <col min="12548" max="12549" width="9.140625" style="53"/>
    <col min="12550" max="12550" width="17" style="53" customWidth="1"/>
    <col min="12551" max="12551" width="11.28515625" style="53" bestFit="1" customWidth="1"/>
    <col min="12552" max="12552" width="9.140625" style="53"/>
    <col min="12553" max="12553" width="14.5703125" style="53" customWidth="1"/>
    <col min="12554" max="12555" width="11.28515625" style="53" bestFit="1" customWidth="1"/>
    <col min="12556" max="12556" width="13.7109375" style="53" customWidth="1"/>
    <col min="12557" max="12557" width="11.28515625" style="53" bestFit="1" customWidth="1"/>
    <col min="12558" max="12801" width="9.140625" style="53"/>
    <col min="12802" max="12802" width="16.28515625" style="53" customWidth="1"/>
    <col min="12803" max="12803" width="18.5703125" style="53" customWidth="1"/>
    <col min="12804" max="12805" width="9.140625" style="53"/>
    <col min="12806" max="12806" width="17" style="53" customWidth="1"/>
    <col min="12807" max="12807" width="11.28515625" style="53" bestFit="1" customWidth="1"/>
    <col min="12808" max="12808" width="9.140625" style="53"/>
    <col min="12809" max="12809" width="14.5703125" style="53" customWidth="1"/>
    <col min="12810" max="12811" width="11.28515625" style="53" bestFit="1" customWidth="1"/>
    <col min="12812" max="12812" width="13.7109375" style="53" customWidth="1"/>
    <col min="12813" max="12813" width="11.28515625" style="53" bestFit="1" customWidth="1"/>
    <col min="12814" max="13057" width="9.140625" style="53"/>
    <col min="13058" max="13058" width="16.28515625" style="53" customWidth="1"/>
    <col min="13059" max="13059" width="18.5703125" style="53" customWidth="1"/>
    <col min="13060" max="13061" width="9.140625" style="53"/>
    <col min="13062" max="13062" width="17" style="53" customWidth="1"/>
    <col min="13063" max="13063" width="11.28515625" style="53" bestFit="1" customWidth="1"/>
    <col min="13064" max="13064" width="9.140625" style="53"/>
    <col min="13065" max="13065" width="14.5703125" style="53" customWidth="1"/>
    <col min="13066" max="13067" width="11.28515625" style="53" bestFit="1" customWidth="1"/>
    <col min="13068" max="13068" width="13.7109375" style="53" customWidth="1"/>
    <col min="13069" max="13069" width="11.28515625" style="53" bestFit="1" customWidth="1"/>
    <col min="13070" max="13313" width="9.140625" style="53"/>
    <col min="13314" max="13314" width="16.28515625" style="53" customWidth="1"/>
    <col min="13315" max="13315" width="18.5703125" style="53" customWidth="1"/>
    <col min="13316" max="13317" width="9.140625" style="53"/>
    <col min="13318" max="13318" width="17" style="53" customWidth="1"/>
    <col min="13319" max="13319" width="11.28515625" style="53" bestFit="1" customWidth="1"/>
    <col min="13320" max="13320" width="9.140625" style="53"/>
    <col min="13321" max="13321" width="14.5703125" style="53" customWidth="1"/>
    <col min="13322" max="13323" width="11.28515625" style="53" bestFit="1" customWidth="1"/>
    <col min="13324" max="13324" width="13.7109375" style="53" customWidth="1"/>
    <col min="13325" max="13325" width="11.28515625" style="53" bestFit="1" customWidth="1"/>
    <col min="13326" max="13569" width="9.140625" style="53"/>
    <col min="13570" max="13570" width="16.28515625" style="53" customWidth="1"/>
    <col min="13571" max="13571" width="18.5703125" style="53" customWidth="1"/>
    <col min="13572" max="13573" width="9.140625" style="53"/>
    <col min="13574" max="13574" width="17" style="53" customWidth="1"/>
    <col min="13575" max="13575" width="11.28515625" style="53" bestFit="1" customWidth="1"/>
    <col min="13576" max="13576" width="9.140625" style="53"/>
    <col min="13577" max="13577" width="14.5703125" style="53" customWidth="1"/>
    <col min="13578" max="13579" width="11.28515625" style="53" bestFit="1" customWidth="1"/>
    <col min="13580" max="13580" width="13.7109375" style="53" customWidth="1"/>
    <col min="13581" max="13581" width="11.28515625" style="53" bestFit="1" customWidth="1"/>
    <col min="13582" max="13825" width="9.140625" style="53"/>
    <col min="13826" max="13826" width="16.28515625" style="53" customWidth="1"/>
    <col min="13827" max="13827" width="18.5703125" style="53" customWidth="1"/>
    <col min="13828" max="13829" width="9.140625" style="53"/>
    <col min="13830" max="13830" width="17" style="53" customWidth="1"/>
    <col min="13831" max="13831" width="11.28515625" style="53" bestFit="1" customWidth="1"/>
    <col min="13832" max="13832" width="9.140625" style="53"/>
    <col min="13833" max="13833" width="14.5703125" style="53" customWidth="1"/>
    <col min="13834" max="13835" width="11.28515625" style="53" bestFit="1" customWidth="1"/>
    <col min="13836" max="13836" width="13.7109375" style="53" customWidth="1"/>
    <col min="13837" max="13837" width="11.28515625" style="53" bestFit="1" customWidth="1"/>
    <col min="13838" max="14081" width="9.140625" style="53"/>
    <col min="14082" max="14082" width="16.28515625" style="53" customWidth="1"/>
    <col min="14083" max="14083" width="18.5703125" style="53" customWidth="1"/>
    <col min="14084" max="14085" width="9.140625" style="53"/>
    <col min="14086" max="14086" width="17" style="53" customWidth="1"/>
    <col min="14087" max="14087" width="11.28515625" style="53" bestFit="1" customWidth="1"/>
    <col min="14088" max="14088" width="9.140625" style="53"/>
    <col min="14089" max="14089" width="14.5703125" style="53" customWidth="1"/>
    <col min="14090" max="14091" width="11.28515625" style="53" bestFit="1" customWidth="1"/>
    <col min="14092" max="14092" width="13.7109375" style="53" customWidth="1"/>
    <col min="14093" max="14093" width="11.28515625" style="53" bestFit="1" customWidth="1"/>
    <col min="14094" max="14337" width="9.140625" style="53"/>
    <col min="14338" max="14338" width="16.28515625" style="53" customWidth="1"/>
    <col min="14339" max="14339" width="18.5703125" style="53" customWidth="1"/>
    <col min="14340" max="14341" width="9.140625" style="53"/>
    <col min="14342" max="14342" width="17" style="53" customWidth="1"/>
    <col min="14343" max="14343" width="11.28515625" style="53" bestFit="1" customWidth="1"/>
    <col min="14344" max="14344" width="9.140625" style="53"/>
    <col min="14345" max="14345" width="14.5703125" style="53" customWidth="1"/>
    <col min="14346" max="14347" width="11.28515625" style="53" bestFit="1" customWidth="1"/>
    <col min="14348" max="14348" width="13.7109375" style="53" customWidth="1"/>
    <col min="14349" max="14349" width="11.28515625" style="53" bestFit="1" customWidth="1"/>
    <col min="14350" max="14593" width="9.140625" style="53"/>
    <col min="14594" max="14594" width="16.28515625" style="53" customWidth="1"/>
    <col min="14595" max="14595" width="18.5703125" style="53" customWidth="1"/>
    <col min="14596" max="14597" width="9.140625" style="53"/>
    <col min="14598" max="14598" width="17" style="53" customWidth="1"/>
    <col min="14599" max="14599" width="11.28515625" style="53" bestFit="1" customWidth="1"/>
    <col min="14600" max="14600" width="9.140625" style="53"/>
    <col min="14601" max="14601" width="14.5703125" style="53" customWidth="1"/>
    <col min="14602" max="14603" width="11.28515625" style="53" bestFit="1" customWidth="1"/>
    <col min="14604" max="14604" width="13.7109375" style="53" customWidth="1"/>
    <col min="14605" max="14605" width="11.28515625" style="53" bestFit="1" customWidth="1"/>
    <col min="14606" max="14849" width="9.140625" style="53"/>
    <col min="14850" max="14850" width="16.28515625" style="53" customWidth="1"/>
    <col min="14851" max="14851" width="18.5703125" style="53" customWidth="1"/>
    <col min="14852" max="14853" width="9.140625" style="53"/>
    <col min="14854" max="14854" width="17" style="53" customWidth="1"/>
    <col min="14855" max="14855" width="11.28515625" style="53" bestFit="1" customWidth="1"/>
    <col min="14856" max="14856" width="9.140625" style="53"/>
    <col min="14857" max="14857" width="14.5703125" style="53" customWidth="1"/>
    <col min="14858" max="14859" width="11.28515625" style="53" bestFit="1" customWidth="1"/>
    <col min="14860" max="14860" width="13.7109375" style="53" customWidth="1"/>
    <col min="14861" max="14861" width="11.28515625" style="53" bestFit="1" customWidth="1"/>
    <col min="14862" max="15105" width="9.140625" style="53"/>
    <col min="15106" max="15106" width="16.28515625" style="53" customWidth="1"/>
    <col min="15107" max="15107" width="18.5703125" style="53" customWidth="1"/>
    <col min="15108" max="15109" width="9.140625" style="53"/>
    <col min="15110" max="15110" width="17" style="53" customWidth="1"/>
    <col min="15111" max="15111" width="11.28515625" style="53" bestFit="1" customWidth="1"/>
    <col min="15112" max="15112" width="9.140625" style="53"/>
    <col min="15113" max="15113" width="14.5703125" style="53" customWidth="1"/>
    <col min="15114" max="15115" width="11.28515625" style="53" bestFit="1" customWidth="1"/>
    <col min="15116" max="15116" width="13.7109375" style="53" customWidth="1"/>
    <col min="15117" max="15117" width="11.28515625" style="53" bestFit="1" customWidth="1"/>
    <col min="15118" max="15361" width="9.140625" style="53"/>
    <col min="15362" max="15362" width="16.28515625" style="53" customWidth="1"/>
    <col min="15363" max="15363" width="18.5703125" style="53" customWidth="1"/>
    <col min="15364" max="15365" width="9.140625" style="53"/>
    <col min="15366" max="15366" width="17" style="53" customWidth="1"/>
    <col min="15367" max="15367" width="11.28515625" style="53" bestFit="1" customWidth="1"/>
    <col min="15368" max="15368" width="9.140625" style="53"/>
    <col min="15369" max="15369" width="14.5703125" style="53" customWidth="1"/>
    <col min="15370" max="15371" width="11.28515625" style="53" bestFit="1" customWidth="1"/>
    <col min="15372" max="15372" width="13.7109375" style="53" customWidth="1"/>
    <col min="15373" max="15373" width="11.28515625" style="53" bestFit="1" customWidth="1"/>
    <col min="15374" max="15617" width="9.140625" style="53"/>
    <col min="15618" max="15618" width="16.28515625" style="53" customWidth="1"/>
    <col min="15619" max="15619" width="18.5703125" style="53" customWidth="1"/>
    <col min="15620" max="15621" width="9.140625" style="53"/>
    <col min="15622" max="15622" width="17" style="53" customWidth="1"/>
    <col min="15623" max="15623" width="11.28515625" style="53" bestFit="1" customWidth="1"/>
    <col min="15624" max="15624" width="9.140625" style="53"/>
    <col min="15625" max="15625" width="14.5703125" style="53" customWidth="1"/>
    <col min="15626" max="15627" width="11.28515625" style="53" bestFit="1" customWidth="1"/>
    <col min="15628" max="15628" width="13.7109375" style="53" customWidth="1"/>
    <col min="15629" max="15629" width="11.28515625" style="53" bestFit="1" customWidth="1"/>
    <col min="15630" max="15873" width="9.140625" style="53"/>
    <col min="15874" max="15874" width="16.28515625" style="53" customWidth="1"/>
    <col min="15875" max="15875" width="18.5703125" style="53" customWidth="1"/>
    <col min="15876" max="15877" width="9.140625" style="53"/>
    <col min="15878" max="15878" width="17" style="53" customWidth="1"/>
    <col min="15879" max="15879" width="11.28515625" style="53" bestFit="1" customWidth="1"/>
    <col min="15880" max="15880" width="9.140625" style="53"/>
    <col min="15881" max="15881" width="14.5703125" style="53" customWidth="1"/>
    <col min="15882" max="15883" width="11.28515625" style="53" bestFit="1" customWidth="1"/>
    <col min="15884" max="15884" width="13.7109375" style="53" customWidth="1"/>
    <col min="15885" max="15885" width="11.28515625" style="53" bestFit="1" customWidth="1"/>
    <col min="15886" max="16129" width="9.140625" style="53"/>
    <col min="16130" max="16130" width="16.28515625" style="53" customWidth="1"/>
    <col min="16131" max="16131" width="18.5703125" style="53" customWidth="1"/>
    <col min="16132" max="16133" width="9.140625" style="53"/>
    <col min="16134" max="16134" width="17" style="53" customWidth="1"/>
    <col min="16135" max="16135" width="11.28515625" style="53" bestFit="1" customWidth="1"/>
    <col min="16136" max="16136" width="9.140625" style="53"/>
    <col min="16137" max="16137" width="14.5703125" style="53" customWidth="1"/>
    <col min="16138" max="16139" width="11.28515625" style="53" bestFit="1" customWidth="1"/>
    <col min="16140" max="16140" width="13.7109375" style="53" customWidth="1"/>
    <col min="16141" max="16141" width="11.28515625" style="53" bestFit="1" customWidth="1"/>
    <col min="16142" max="16384" width="9.140625" style="53"/>
  </cols>
  <sheetData>
    <row r="1" spans="1:21" ht="15" customHeight="1" x14ac:dyDescent="0.2">
      <c r="A1" s="616" t="s">
        <v>246</v>
      </c>
      <c r="B1" s="616"/>
      <c r="C1" s="624" t="s">
        <v>52</v>
      </c>
      <c r="D1" s="625"/>
      <c r="E1" s="625"/>
      <c r="F1" s="625"/>
      <c r="G1" s="625"/>
      <c r="H1" s="625"/>
      <c r="I1" s="625"/>
    </row>
    <row r="2" spans="1:21" ht="15" customHeight="1" x14ac:dyDescent="0.2">
      <c r="A2" s="616" t="s">
        <v>248</v>
      </c>
      <c r="B2" s="616"/>
      <c r="C2" s="617" t="s">
        <v>15</v>
      </c>
      <c r="D2" s="618"/>
      <c r="E2" s="618"/>
      <c r="F2" s="618"/>
      <c r="G2" s="618"/>
      <c r="H2" s="618"/>
      <c r="I2" s="618"/>
    </row>
    <row r="3" spans="1:21" ht="15" customHeight="1" x14ac:dyDescent="0.2">
      <c r="A3" s="616" t="s">
        <v>249</v>
      </c>
      <c r="B3" s="616"/>
      <c r="C3" s="618" t="s">
        <v>250</v>
      </c>
      <c r="D3" s="618"/>
      <c r="E3" s="618"/>
      <c r="F3" s="618"/>
      <c r="G3" s="618"/>
      <c r="H3" s="618"/>
      <c r="I3" s="618"/>
    </row>
    <row r="4" spans="1:21" ht="15" customHeight="1" x14ac:dyDescent="0.2">
      <c r="A4" s="616" t="s">
        <v>251</v>
      </c>
      <c r="B4" s="616"/>
      <c r="C4" s="617" t="s">
        <v>60</v>
      </c>
      <c r="D4" s="618"/>
      <c r="E4" s="618"/>
      <c r="F4" s="618"/>
      <c r="G4" s="618"/>
      <c r="H4" s="618"/>
      <c r="I4" s="618"/>
      <c r="L4" s="79"/>
      <c r="M4" s="80"/>
      <c r="N4" s="80"/>
    </row>
    <row r="5" spans="1:21" ht="15" customHeight="1" x14ac:dyDescent="0.2">
      <c r="A5" s="616" t="s">
        <v>252</v>
      </c>
      <c r="B5" s="616"/>
      <c r="C5" s="619" t="s">
        <v>254</v>
      </c>
      <c r="D5" s="619"/>
      <c r="E5" s="619"/>
      <c r="F5" s="619"/>
      <c r="G5" s="81"/>
      <c r="H5" s="81"/>
      <c r="I5" s="81"/>
      <c r="L5" s="79"/>
      <c r="M5" s="82"/>
      <c r="N5" s="82"/>
    </row>
    <row r="6" spans="1:21" ht="15" customHeight="1" x14ac:dyDescent="0.2">
      <c r="A6" s="616" t="s">
        <v>253</v>
      </c>
      <c r="B6" s="616"/>
      <c r="C6" s="619" t="s">
        <v>254</v>
      </c>
      <c r="D6" s="619"/>
      <c r="E6" s="619"/>
      <c r="F6" s="619"/>
      <c r="G6" s="81"/>
      <c r="H6" s="81"/>
      <c r="I6" s="79"/>
      <c r="L6" s="79"/>
      <c r="M6" s="82"/>
      <c r="N6" s="82"/>
    </row>
    <row r="7" spans="1:21" s="49" customFormat="1" ht="15" customHeight="1" x14ac:dyDescent="0.2">
      <c r="A7" s="620" t="s">
        <v>254</v>
      </c>
      <c r="B7" s="620"/>
      <c r="C7" s="621" t="s">
        <v>254</v>
      </c>
      <c r="D7" s="621"/>
      <c r="E7" s="621"/>
      <c r="F7" s="621"/>
      <c r="I7" s="79"/>
      <c r="L7" s="79"/>
      <c r="M7" s="80"/>
      <c r="N7" s="80"/>
      <c r="O7" s="80"/>
    </row>
    <row r="8" spans="1:21" s="49" customFormat="1" ht="15" customHeight="1" x14ac:dyDescent="0.2">
      <c r="A8" s="620"/>
      <c r="B8" s="620"/>
      <c r="C8" s="622" t="s">
        <v>450</v>
      </c>
      <c r="D8" s="622"/>
      <c r="E8" s="622"/>
      <c r="F8" s="622"/>
      <c r="I8" s="79"/>
      <c r="J8" s="83"/>
      <c r="K8" s="84"/>
      <c r="L8" s="79"/>
      <c r="M8" s="80"/>
      <c r="N8" s="80"/>
      <c r="O8" s="82"/>
    </row>
    <row r="9" spans="1:21" s="49" customFormat="1" ht="15" customHeight="1" x14ac:dyDescent="0.2">
      <c r="A9" s="623" t="s">
        <v>451</v>
      </c>
      <c r="B9" s="623"/>
      <c r="C9" s="623"/>
      <c r="D9" s="623"/>
      <c r="E9" s="623"/>
      <c r="F9" s="623"/>
      <c r="I9" s="79"/>
      <c r="K9" s="84"/>
      <c r="L9" s="79"/>
      <c r="M9" s="82"/>
      <c r="N9" s="82"/>
      <c r="O9" s="82"/>
    </row>
    <row r="10" spans="1:21" s="49" customFormat="1" ht="15" customHeight="1" x14ac:dyDescent="0.2">
      <c r="A10" s="623" t="s">
        <v>452</v>
      </c>
      <c r="B10" s="623"/>
      <c r="C10" s="623"/>
      <c r="D10" s="623"/>
      <c r="E10" s="623"/>
      <c r="F10" s="623"/>
      <c r="I10" s="79"/>
      <c r="L10" s="79"/>
      <c r="M10" s="82"/>
      <c r="N10" s="82"/>
      <c r="O10" s="80"/>
    </row>
    <row r="11" spans="1:21" s="49" customFormat="1" ht="15" customHeight="1" x14ac:dyDescent="0.2">
      <c r="A11" s="52"/>
      <c r="B11" s="52"/>
      <c r="C11" s="52"/>
      <c r="D11" s="52"/>
      <c r="E11" s="52"/>
      <c r="F11" s="52"/>
      <c r="I11" s="79"/>
      <c r="L11" s="79"/>
      <c r="M11" s="80"/>
      <c r="N11" s="80"/>
      <c r="O11" s="80"/>
    </row>
    <row r="12" spans="1:21" s="89" customFormat="1" ht="24.75" customHeight="1" x14ac:dyDescent="0.2">
      <c r="A12" s="85" t="s">
        <v>453</v>
      </c>
      <c r="B12" s="613" t="s">
        <v>454</v>
      </c>
      <c r="C12" s="614"/>
      <c r="D12" s="615" t="s">
        <v>339</v>
      </c>
      <c r="E12" s="615"/>
      <c r="F12" s="86" t="s">
        <v>340</v>
      </c>
      <c r="G12" s="87"/>
      <c r="H12" s="80"/>
      <c r="I12" s="79"/>
      <c r="J12" s="49"/>
      <c r="K12" s="49"/>
      <c r="L12" s="79"/>
      <c r="M12" s="88"/>
      <c r="N12" s="88"/>
      <c r="O12" s="82"/>
      <c r="P12" s="49"/>
      <c r="Q12" s="49"/>
      <c r="R12" s="49"/>
      <c r="S12" s="49"/>
      <c r="T12" s="49"/>
      <c r="U12" s="49"/>
    </row>
    <row r="13" spans="1:21" s="49" customFormat="1" ht="25.5" customHeight="1" x14ac:dyDescent="0.2">
      <c r="A13" s="90" t="s">
        <v>293</v>
      </c>
      <c r="B13" s="609" t="s">
        <v>455</v>
      </c>
      <c r="C13" s="610"/>
      <c r="D13" s="611"/>
      <c r="E13" s="612"/>
      <c r="F13" s="91"/>
      <c r="G13" s="92"/>
      <c r="H13" s="82"/>
      <c r="I13" s="93"/>
      <c r="L13" s="79"/>
      <c r="M13" s="88"/>
      <c r="N13" s="88"/>
      <c r="O13" s="82"/>
    </row>
    <row r="14" spans="1:21" s="49" customFormat="1" ht="25.5" customHeight="1" x14ac:dyDescent="0.2">
      <c r="A14" s="94" t="s">
        <v>82</v>
      </c>
      <c r="B14" s="601" t="s">
        <v>456</v>
      </c>
      <c r="C14" s="602"/>
      <c r="D14" s="605">
        <f>'Prilog 3'!L12</f>
        <v>4957843.67</v>
      </c>
      <c r="E14" s="606"/>
      <c r="F14" s="167">
        <v>6028747.9000000004</v>
      </c>
      <c r="G14" s="92"/>
      <c r="H14" s="82"/>
      <c r="I14" s="95"/>
      <c r="J14" s="96"/>
      <c r="L14" s="79"/>
      <c r="M14" s="80"/>
      <c r="N14" s="80"/>
      <c r="O14" s="80"/>
    </row>
    <row r="15" spans="1:21" s="49" customFormat="1" ht="25.5" customHeight="1" x14ac:dyDescent="0.2">
      <c r="A15" s="94" t="s">
        <v>86</v>
      </c>
      <c r="B15" s="601" t="s">
        <v>457</v>
      </c>
      <c r="C15" s="602"/>
      <c r="D15" s="605">
        <f>'Prilog 3'!Q12</f>
        <v>2990257.2423999999</v>
      </c>
      <c r="E15" s="606"/>
      <c r="F15" s="168">
        <v>3149492.6636999999</v>
      </c>
      <c r="G15" s="87"/>
      <c r="H15" s="80"/>
      <c r="I15" s="97"/>
      <c r="L15" s="79"/>
      <c r="M15" s="88"/>
      <c r="N15" s="88"/>
      <c r="O15" s="88"/>
    </row>
    <row r="16" spans="1:21" s="49" customFormat="1" ht="25.5" customHeight="1" x14ac:dyDescent="0.2">
      <c r="A16" s="94" t="s">
        <v>90</v>
      </c>
      <c r="B16" s="601" t="s">
        <v>458</v>
      </c>
      <c r="C16" s="602"/>
      <c r="D16" s="607">
        <f>'Prilog 3'!R12</f>
        <v>1.6579990509514835</v>
      </c>
      <c r="E16" s="608"/>
      <c r="F16" s="168">
        <v>1.9141965210731666</v>
      </c>
      <c r="G16" s="87"/>
      <c r="H16" s="80"/>
      <c r="I16" s="97"/>
      <c r="L16" s="51"/>
      <c r="M16" s="51"/>
      <c r="N16" s="88"/>
      <c r="O16" s="88"/>
    </row>
    <row r="17" spans="1:17" s="49" customFormat="1" ht="25.5" customHeight="1" x14ac:dyDescent="0.2">
      <c r="A17" s="90" t="s">
        <v>320</v>
      </c>
      <c r="B17" s="609" t="s">
        <v>459</v>
      </c>
      <c r="C17" s="610"/>
      <c r="D17" s="605"/>
      <c r="E17" s="606"/>
      <c r="F17" s="167"/>
      <c r="G17" s="92"/>
      <c r="H17" s="82"/>
      <c r="I17" s="95"/>
      <c r="M17" s="51"/>
      <c r="N17" s="80"/>
      <c r="O17" s="80"/>
    </row>
    <row r="18" spans="1:17" s="49" customFormat="1" ht="25.5" customHeight="1" x14ac:dyDescent="0.2">
      <c r="A18" s="94" t="s">
        <v>82</v>
      </c>
      <c r="B18" s="601" t="s">
        <v>460</v>
      </c>
      <c r="C18" s="602"/>
      <c r="D18" s="605">
        <f>'Prilog 3'!L203</f>
        <v>4015546.25</v>
      </c>
      <c r="E18" s="606"/>
      <c r="F18" s="167">
        <v>5478953.2599999998</v>
      </c>
      <c r="G18" s="92"/>
      <c r="H18" s="82"/>
      <c r="I18" s="97"/>
      <c r="M18" s="51"/>
      <c r="N18" s="80"/>
      <c r="O18" s="80"/>
    </row>
    <row r="19" spans="1:17" s="49" customFormat="1" ht="25.5" customHeight="1" x14ac:dyDescent="0.2">
      <c r="A19" s="94" t="s">
        <v>86</v>
      </c>
      <c r="B19" s="601" t="s">
        <v>461</v>
      </c>
      <c r="C19" s="602"/>
      <c r="D19" s="607">
        <f>'Prilog 3'!Q203</f>
        <v>2781519.8576000002</v>
      </c>
      <c r="E19" s="608"/>
      <c r="F19" s="168">
        <v>2990257.2423999999</v>
      </c>
      <c r="G19" s="87"/>
      <c r="H19" s="80"/>
      <c r="I19" s="98"/>
      <c r="J19" s="54"/>
      <c r="K19" s="54"/>
      <c r="L19" s="54"/>
      <c r="M19" s="77"/>
      <c r="N19" s="99"/>
      <c r="O19" s="99"/>
      <c r="P19" s="54"/>
      <c r="Q19" s="54"/>
    </row>
    <row r="20" spans="1:17" s="49" customFormat="1" ht="25.5" customHeight="1" x14ac:dyDescent="0.2">
      <c r="A20" s="94" t="s">
        <v>90</v>
      </c>
      <c r="B20" s="601" t="s">
        <v>462</v>
      </c>
      <c r="C20" s="602"/>
      <c r="D20" s="607">
        <f>'Prilog 3'!R203</f>
        <v>1.4436518362535669</v>
      </c>
      <c r="E20" s="608"/>
      <c r="F20" s="168">
        <v>1.8323</v>
      </c>
      <c r="G20" s="87"/>
      <c r="H20" s="80"/>
      <c r="I20" s="77"/>
      <c r="J20" s="54"/>
      <c r="K20" s="54"/>
      <c r="L20" s="54"/>
      <c r="M20" s="54"/>
      <c r="N20" s="54"/>
      <c r="O20" s="54"/>
      <c r="P20" s="54"/>
      <c r="Q20" s="54"/>
    </row>
    <row r="21" spans="1:17" s="49" customFormat="1" ht="25.5" customHeight="1" x14ac:dyDescent="0.2">
      <c r="A21" s="90" t="s">
        <v>463</v>
      </c>
      <c r="B21" s="609" t="s">
        <v>464</v>
      </c>
      <c r="C21" s="610"/>
      <c r="D21" s="605"/>
      <c r="E21" s="606"/>
      <c r="F21" s="167"/>
      <c r="G21" s="100"/>
      <c r="H21" s="88"/>
      <c r="I21" s="77"/>
      <c r="J21" s="54"/>
      <c r="K21" s="54"/>
      <c r="L21" s="54"/>
      <c r="M21" s="54"/>
      <c r="N21" s="54"/>
      <c r="O21" s="54"/>
      <c r="P21" s="54"/>
      <c r="Q21" s="54"/>
    </row>
    <row r="22" spans="1:17" s="49" customFormat="1" ht="25.5" customHeight="1" x14ac:dyDescent="0.2">
      <c r="A22" s="94" t="s">
        <v>82</v>
      </c>
      <c r="B22" s="601" t="s">
        <v>465</v>
      </c>
      <c r="C22" s="602"/>
      <c r="D22" s="603">
        <f>'Prilog 3'!K205/'Prilog 3'!L205</f>
        <v>5.5504732664590911E-3</v>
      </c>
      <c r="E22" s="604"/>
      <c r="F22" s="169">
        <v>5.4173526626430744E-3</v>
      </c>
      <c r="G22" s="87"/>
      <c r="H22" s="80"/>
      <c r="I22" s="77"/>
      <c r="J22" s="101"/>
      <c r="K22" s="101"/>
      <c r="L22" s="101"/>
      <c r="M22" s="101"/>
      <c r="N22" s="102"/>
      <c r="O22" s="54"/>
      <c r="P22" s="54"/>
      <c r="Q22" s="54"/>
    </row>
    <row r="23" spans="1:17" s="49" customFormat="1" ht="25.5" customHeight="1" x14ac:dyDescent="0.2">
      <c r="A23" s="94" t="s">
        <v>86</v>
      </c>
      <c r="B23" s="601" t="s">
        <v>466</v>
      </c>
      <c r="C23" s="602"/>
      <c r="D23" s="603">
        <v>0</v>
      </c>
      <c r="E23" s="604"/>
      <c r="F23" s="169">
        <v>0</v>
      </c>
      <c r="G23" s="100"/>
      <c r="H23" s="88"/>
      <c r="I23" s="77"/>
      <c r="J23" s="101"/>
      <c r="K23" s="101"/>
      <c r="L23" s="101"/>
      <c r="M23" s="101"/>
      <c r="N23" s="54"/>
      <c r="O23" s="54"/>
      <c r="P23" s="54"/>
      <c r="Q23" s="54"/>
    </row>
    <row r="24" spans="1:17" s="49" customFormat="1" ht="25.5" customHeight="1" x14ac:dyDescent="0.2">
      <c r="A24" s="94" t="s">
        <v>90</v>
      </c>
      <c r="B24" s="601" t="s">
        <v>467</v>
      </c>
      <c r="C24" s="602"/>
      <c r="D24" s="605">
        <v>0</v>
      </c>
      <c r="E24" s="606"/>
      <c r="F24" s="167">
        <v>301488.68</v>
      </c>
      <c r="G24" s="103"/>
      <c r="H24" s="103"/>
      <c r="I24" s="104"/>
      <c r="O24" s="54"/>
      <c r="P24" s="54"/>
      <c r="Q24" s="54"/>
    </row>
    <row r="25" spans="1:17" s="49" customFormat="1" ht="25.5" customHeight="1" x14ac:dyDescent="0.2">
      <c r="A25" s="94" t="s">
        <v>93</v>
      </c>
      <c r="B25" s="601" t="s">
        <v>468</v>
      </c>
      <c r="C25" s="602"/>
      <c r="D25" s="603">
        <f>(D18/D14)%</f>
        <v>8.0993805316979667E-3</v>
      </c>
      <c r="E25" s="604"/>
      <c r="F25" s="169">
        <v>9.0880450648798891E-3</v>
      </c>
      <c r="G25" s="103"/>
      <c r="H25" s="105"/>
      <c r="I25" s="77"/>
      <c r="O25" s="54"/>
      <c r="P25" s="54"/>
      <c r="Q25" s="54"/>
    </row>
    <row r="26" spans="1:17" s="49" customFormat="1" ht="15" customHeight="1" x14ac:dyDescent="0.2">
      <c r="A26" s="52"/>
      <c r="B26" s="52"/>
      <c r="C26" s="52"/>
      <c r="D26" s="52"/>
      <c r="E26" s="52"/>
      <c r="F26" s="52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s="49" customFormat="1" ht="15" customHeight="1" x14ac:dyDescent="0.2">
      <c r="A27" s="54" t="s">
        <v>283</v>
      </c>
      <c r="B27" s="54"/>
      <c r="E27" s="54" t="s">
        <v>284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</row>
    <row r="28" spans="1:17" s="49" customFormat="1" ht="15" customHeight="1" x14ac:dyDescent="0.2">
      <c r="A28" s="27" t="s">
        <v>285</v>
      </c>
      <c r="B28" s="54"/>
      <c r="E28" s="54" t="s">
        <v>286</v>
      </c>
      <c r="H28" s="54"/>
      <c r="I28" s="54"/>
      <c r="J28" s="54"/>
      <c r="K28" s="54"/>
      <c r="L28" s="54"/>
      <c r="M28" s="54"/>
      <c r="N28" s="54"/>
      <c r="O28" s="54"/>
      <c r="P28" s="54"/>
      <c r="Q28" s="54"/>
    </row>
    <row r="29" spans="1:17" s="49" customFormat="1" ht="15" customHeight="1" x14ac:dyDescent="0.2">
      <c r="A29" s="54"/>
      <c r="B29" s="54"/>
      <c r="E29" s="54"/>
      <c r="F29" s="51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7" s="49" customFormat="1" ht="15" customHeight="1" x14ac:dyDescent="0.2">
      <c r="H30" s="54"/>
      <c r="I30" s="102"/>
      <c r="J30" s="101"/>
      <c r="K30" s="101"/>
      <c r="L30" s="101"/>
      <c r="M30" s="101"/>
      <c r="N30" s="102"/>
      <c r="O30" s="54"/>
    </row>
    <row r="31" spans="1:17" s="49" customFormat="1" ht="15" customHeight="1" x14ac:dyDescent="0.2">
      <c r="H31" s="54"/>
      <c r="I31" s="54"/>
      <c r="J31" s="101"/>
      <c r="K31" s="101"/>
      <c r="L31" s="101"/>
      <c r="M31" s="101"/>
      <c r="N31" s="54"/>
      <c r="O31" s="54"/>
    </row>
    <row r="32" spans="1:17" s="49" customFormat="1" ht="15" customHeight="1" x14ac:dyDescent="0.2"/>
    <row r="33" s="49" customFormat="1" ht="15" customHeight="1" x14ac:dyDescent="0.2"/>
    <row r="34" s="49" customFormat="1" ht="15" customHeight="1" x14ac:dyDescent="0.2"/>
    <row r="35" s="49" customFormat="1" ht="15" customHeight="1" x14ac:dyDescent="0.2"/>
    <row r="36" s="49" customFormat="1" ht="15" customHeight="1" x14ac:dyDescent="0.2"/>
    <row r="37" s="49" customFormat="1" ht="15" customHeight="1" x14ac:dyDescent="0.2"/>
  </sheetData>
  <mergeCells count="45">
    <mergeCell ref="A1:B1"/>
    <mergeCell ref="C1:I1"/>
    <mergeCell ref="A2:B2"/>
    <mergeCell ref="C2:I2"/>
    <mergeCell ref="A3:B3"/>
    <mergeCell ref="C3:I3"/>
    <mergeCell ref="B12:C12"/>
    <mergeCell ref="D12:E12"/>
    <mergeCell ref="A4:B4"/>
    <mergeCell ref="C4:I4"/>
    <mergeCell ref="A5:B5"/>
    <mergeCell ref="C5:F5"/>
    <mergeCell ref="A6:B6"/>
    <mergeCell ref="C6:F6"/>
    <mergeCell ref="A7:B8"/>
    <mergeCell ref="C7:F7"/>
    <mergeCell ref="C8:F8"/>
    <mergeCell ref="A9:F9"/>
    <mergeCell ref="A10:F10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5:C25"/>
    <mergeCell ref="D25:E25"/>
    <mergeCell ref="B22:C22"/>
    <mergeCell ref="D22:E22"/>
    <mergeCell ref="B23:C23"/>
    <mergeCell ref="D23:E23"/>
    <mergeCell ref="B24:C24"/>
    <mergeCell ref="D24:E2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1" sqref="E1"/>
    </sheetView>
  </sheetViews>
  <sheetFormatPr defaultRowHeight="15.75" customHeight="1" x14ac:dyDescent="0.2"/>
  <cols>
    <col min="1" max="1" width="27.85546875" style="53" customWidth="1"/>
    <col min="2" max="2" width="14.140625" style="53" customWidth="1"/>
    <col min="3" max="3" width="11.7109375" style="53" customWidth="1"/>
    <col min="4" max="4" width="19.5703125" style="53" customWidth="1"/>
    <col min="5" max="5" width="15.5703125" style="53" customWidth="1"/>
    <col min="6" max="6" width="1.7109375" style="53" hidden="1" customWidth="1"/>
    <col min="7" max="9" width="8.85546875" style="53" hidden="1" customWidth="1"/>
    <col min="10" max="256" width="9.140625" style="53"/>
    <col min="257" max="257" width="27.85546875" style="53" customWidth="1"/>
    <col min="258" max="258" width="14.140625" style="53" customWidth="1"/>
    <col min="259" max="259" width="11.7109375" style="53" customWidth="1"/>
    <col min="260" max="260" width="19.5703125" style="53" customWidth="1"/>
    <col min="261" max="261" width="15.5703125" style="53" customWidth="1"/>
    <col min="262" max="265" width="0" style="53" hidden="1" customWidth="1"/>
    <col min="266" max="512" width="9.140625" style="53"/>
    <col min="513" max="513" width="27.85546875" style="53" customWidth="1"/>
    <col min="514" max="514" width="14.140625" style="53" customWidth="1"/>
    <col min="515" max="515" width="11.7109375" style="53" customWidth="1"/>
    <col min="516" max="516" width="19.5703125" style="53" customWidth="1"/>
    <col min="517" max="517" width="15.5703125" style="53" customWidth="1"/>
    <col min="518" max="521" width="0" style="53" hidden="1" customWidth="1"/>
    <col min="522" max="768" width="9.140625" style="53"/>
    <col min="769" max="769" width="27.85546875" style="53" customWidth="1"/>
    <col min="770" max="770" width="14.140625" style="53" customWidth="1"/>
    <col min="771" max="771" width="11.7109375" style="53" customWidth="1"/>
    <col min="772" max="772" width="19.5703125" style="53" customWidth="1"/>
    <col min="773" max="773" width="15.5703125" style="53" customWidth="1"/>
    <col min="774" max="777" width="0" style="53" hidden="1" customWidth="1"/>
    <col min="778" max="1024" width="9.140625" style="53"/>
    <col min="1025" max="1025" width="27.85546875" style="53" customWidth="1"/>
    <col min="1026" max="1026" width="14.140625" style="53" customWidth="1"/>
    <col min="1027" max="1027" width="11.7109375" style="53" customWidth="1"/>
    <col min="1028" max="1028" width="19.5703125" style="53" customWidth="1"/>
    <col min="1029" max="1029" width="15.5703125" style="53" customWidth="1"/>
    <col min="1030" max="1033" width="0" style="53" hidden="1" customWidth="1"/>
    <col min="1034" max="1280" width="9.140625" style="53"/>
    <col min="1281" max="1281" width="27.85546875" style="53" customWidth="1"/>
    <col min="1282" max="1282" width="14.140625" style="53" customWidth="1"/>
    <col min="1283" max="1283" width="11.7109375" style="53" customWidth="1"/>
    <col min="1284" max="1284" width="19.5703125" style="53" customWidth="1"/>
    <col min="1285" max="1285" width="15.5703125" style="53" customWidth="1"/>
    <col min="1286" max="1289" width="0" style="53" hidden="1" customWidth="1"/>
    <col min="1290" max="1536" width="9.140625" style="53"/>
    <col min="1537" max="1537" width="27.85546875" style="53" customWidth="1"/>
    <col min="1538" max="1538" width="14.140625" style="53" customWidth="1"/>
    <col min="1539" max="1539" width="11.7109375" style="53" customWidth="1"/>
    <col min="1540" max="1540" width="19.5703125" style="53" customWidth="1"/>
    <col min="1541" max="1541" width="15.5703125" style="53" customWidth="1"/>
    <col min="1542" max="1545" width="0" style="53" hidden="1" customWidth="1"/>
    <col min="1546" max="1792" width="9.140625" style="53"/>
    <col min="1793" max="1793" width="27.85546875" style="53" customWidth="1"/>
    <col min="1794" max="1794" width="14.140625" style="53" customWidth="1"/>
    <col min="1795" max="1795" width="11.7109375" style="53" customWidth="1"/>
    <col min="1796" max="1796" width="19.5703125" style="53" customWidth="1"/>
    <col min="1797" max="1797" width="15.5703125" style="53" customWidth="1"/>
    <col min="1798" max="1801" width="0" style="53" hidden="1" customWidth="1"/>
    <col min="1802" max="2048" width="9.140625" style="53"/>
    <col min="2049" max="2049" width="27.85546875" style="53" customWidth="1"/>
    <col min="2050" max="2050" width="14.140625" style="53" customWidth="1"/>
    <col min="2051" max="2051" width="11.7109375" style="53" customWidth="1"/>
    <col min="2052" max="2052" width="19.5703125" style="53" customWidth="1"/>
    <col min="2053" max="2053" width="15.5703125" style="53" customWidth="1"/>
    <col min="2054" max="2057" width="0" style="53" hidden="1" customWidth="1"/>
    <col min="2058" max="2304" width="9.140625" style="53"/>
    <col min="2305" max="2305" width="27.85546875" style="53" customWidth="1"/>
    <col min="2306" max="2306" width="14.140625" style="53" customWidth="1"/>
    <col min="2307" max="2307" width="11.7109375" style="53" customWidth="1"/>
    <col min="2308" max="2308" width="19.5703125" style="53" customWidth="1"/>
    <col min="2309" max="2309" width="15.5703125" style="53" customWidth="1"/>
    <col min="2310" max="2313" width="0" style="53" hidden="1" customWidth="1"/>
    <col min="2314" max="2560" width="9.140625" style="53"/>
    <col min="2561" max="2561" width="27.85546875" style="53" customWidth="1"/>
    <col min="2562" max="2562" width="14.140625" style="53" customWidth="1"/>
    <col min="2563" max="2563" width="11.7109375" style="53" customWidth="1"/>
    <col min="2564" max="2564" width="19.5703125" style="53" customWidth="1"/>
    <col min="2565" max="2565" width="15.5703125" style="53" customWidth="1"/>
    <col min="2566" max="2569" width="0" style="53" hidden="1" customWidth="1"/>
    <col min="2570" max="2816" width="9.140625" style="53"/>
    <col min="2817" max="2817" width="27.85546875" style="53" customWidth="1"/>
    <col min="2818" max="2818" width="14.140625" style="53" customWidth="1"/>
    <col min="2819" max="2819" width="11.7109375" style="53" customWidth="1"/>
    <col min="2820" max="2820" width="19.5703125" style="53" customWidth="1"/>
    <col min="2821" max="2821" width="15.5703125" style="53" customWidth="1"/>
    <col min="2822" max="2825" width="0" style="53" hidden="1" customWidth="1"/>
    <col min="2826" max="3072" width="9.140625" style="53"/>
    <col min="3073" max="3073" width="27.85546875" style="53" customWidth="1"/>
    <col min="3074" max="3074" width="14.140625" style="53" customWidth="1"/>
    <col min="3075" max="3075" width="11.7109375" style="53" customWidth="1"/>
    <col min="3076" max="3076" width="19.5703125" style="53" customWidth="1"/>
    <col min="3077" max="3077" width="15.5703125" style="53" customWidth="1"/>
    <col min="3078" max="3081" width="0" style="53" hidden="1" customWidth="1"/>
    <col min="3082" max="3328" width="9.140625" style="53"/>
    <col min="3329" max="3329" width="27.85546875" style="53" customWidth="1"/>
    <col min="3330" max="3330" width="14.140625" style="53" customWidth="1"/>
    <col min="3331" max="3331" width="11.7109375" style="53" customWidth="1"/>
    <col min="3332" max="3332" width="19.5703125" style="53" customWidth="1"/>
    <col min="3333" max="3333" width="15.5703125" style="53" customWidth="1"/>
    <col min="3334" max="3337" width="0" style="53" hidden="1" customWidth="1"/>
    <col min="3338" max="3584" width="9.140625" style="53"/>
    <col min="3585" max="3585" width="27.85546875" style="53" customWidth="1"/>
    <col min="3586" max="3586" width="14.140625" style="53" customWidth="1"/>
    <col min="3587" max="3587" width="11.7109375" style="53" customWidth="1"/>
    <col min="3588" max="3588" width="19.5703125" style="53" customWidth="1"/>
    <col min="3589" max="3589" width="15.5703125" style="53" customWidth="1"/>
    <col min="3590" max="3593" width="0" style="53" hidden="1" customWidth="1"/>
    <col min="3594" max="3840" width="9.140625" style="53"/>
    <col min="3841" max="3841" width="27.85546875" style="53" customWidth="1"/>
    <col min="3842" max="3842" width="14.140625" style="53" customWidth="1"/>
    <col min="3843" max="3843" width="11.7109375" style="53" customWidth="1"/>
    <col min="3844" max="3844" width="19.5703125" style="53" customWidth="1"/>
    <col min="3845" max="3845" width="15.5703125" style="53" customWidth="1"/>
    <col min="3846" max="3849" width="0" style="53" hidden="1" customWidth="1"/>
    <col min="3850" max="4096" width="9.140625" style="53"/>
    <col min="4097" max="4097" width="27.85546875" style="53" customWidth="1"/>
    <col min="4098" max="4098" width="14.140625" style="53" customWidth="1"/>
    <col min="4099" max="4099" width="11.7109375" style="53" customWidth="1"/>
    <col min="4100" max="4100" width="19.5703125" style="53" customWidth="1"/>
    <col min="4101" max="4101" width="15.5703125" style="53" customWidth="1"/>
    <col min="4102" max="4105" width="0" style="53" hidden="1" customWidth="1"/>
    <col min="4106" max="4352" width="9.140625" style="53"/>
    <col min="4353" max="4353" width="27.85546875" style="53" customWidth="1"/>
    <col min="4354" max="4354" width="14.140625" style="53" customWidth="1"/>
    <col min="4355" max="4355" width="11.7109375" style="53" customWidth="1"/>
    <col min="4356" max="4356" width="19.5703125" style="53" customWidth="1"/>
    <col min="4357" max="4357" width="15.5703125" style="53" customWidth="1"/>
    <col min="4358" max="4361" width="0" style="53" hidden="1" customWidth="1"/>
    <col min="4362" max="4608" width="9.140625" style="53"/>
    <col min="4609" max="4609" width="27.85546875" style="53" customWidth="1"/>
    <col min="4610" max="4610" width="14.140625" style="53" customWidth="1"/>
    <col min="4611" max="4611" width="11.7109375" style="53" customWidth="1"/>
    <col min="4612" max="4612" width="19.5703125" style="53" customWidth="1"/>
    <col min="4613" max="4613" width="15.5703125" style="53" customWidth="1"/>
    <col min="4614" max="4617" width="0" style="53" hidden="1" customWidth="1"/>
    <col min="4618" max="4864" width="9.140625" style="53"/>
    <col min="4865" max="4865" width="27.85546875" style="53" customWidth="1"/>
    <col min="4866" max="4866" width="14.140625" style="53" customWidth="1"/>
    <col min="4867" max="4867" width="11.7109375" style="53" customWidth="1"/>
    <col min="4868" max="4868" width="19.5703125" style="53" customWidth="1"/>
    <col min="4869" max="4869" width="15.5703125" style="53" customWidth="1"/>
    <col min="4870" max="4873" width="0" style="53" hidden="1" customWidth="1"/>
    <col min="4874" max="5120" width="9.140625" style="53"/>
    <col min="5121" max="5121" width="27.85546875" style="53" customWidth="1"/>
    <col min="5122" max="5122" width="14.140625" style="53" customWidth="1"/>
    <col min="5123" max="5123" width="11.7109375" style="53" customWidth="1"/>
    <col min="5124" max="5124" width="19.5703125" style="53" customWidth="1"/>
    <col min="5125" max="5125" width="15.5703125" style="53" customWidth="1"/>
    <col min="5126" max="5129" width="0" style="53" hidden="1" customWidth="1"/>
    <col min="5130" max="5376" width="9.140625" style="53"/>
    <col min="5377" max="5377" width="27.85546875" style="53" customWidth="1"/>
    <col min="5378" max="5378" width="14.140625" style="53" customWidth="1"/>
    <col min="5379" max="5379" width="11.7109375" style="53" customWidth="1"/>
    <col min="5380" max="5380" width="19.5703125" style="53" customWidth="1"/>
    <col min="5381" max="5381" width="15.5703125" style="53" customWidth="1"/>
    <col min="5382" max="5385" width="0" style="53" hidden="1" customWidth="1"/>
    <col min="5386" max="5632" width="9.140625" style="53"/>
    <col min="5633" max="5633" width="27.85546875" style="53" customWidth="1"/>
    <col min="5634" max="5634" width="14.140625" style="53" customWidth="1"/>
    <col min="5635" max="5635" width="11.7109375" style="53" customWidth="1"/>
    <col min="5636" max="5636" width="19.5703125" style="53" customWidth="1"/>
    <col min="5637" max="5637" width="15.5703125" style="53" customWidth="1"/>
    <col min="5638" max="5641" width="0" style="53" hidden="1" customWidth="1"/>
    <col min="5642" max="5888" width="9.140625" style="53"/>
    <col min="5889" max="5889" width="27.85546875" style="53" customWidth="1"/>
    <col min="5890" max="5890" width="14.140625" style="53" customWidth="1"/>
    <col min="5891" max="5891" width="11.7109375" style="53" customWidth="1"/>
    <col min="5892" max="5892" width="19.5703125" style="53" customWidth="1"/>
    <col min="5893" max="5893" width="15.5703125" style="53" customWidth="1"/>
    <col min="5894" max="5897" width="0" style="53" hidden="1" customWidth="1"/>
    <col min="5898" max="6144" width="9.140625" style="53"/>
    <col min="6145" max="6145" width="27.85546875" style="53" customWidth="1"/>
    <col min="6146" max="6146" width="14.140625" style="53" customWidth="1"/>
    <col min="6147" max="6147" width="11.7109375" style="53" customWidth="1"/>
    <col min="6148" max="6148" width="19.5703125" style="53" customWidth="1"/>
    <col min="6149" max="6149" width="15.5703125" style="53" customWidth="1"/>
    <col min="6150" max="6153" width="0" style="53" hidden="1" customWidth="1"/>
    <col min="6154" max="6400" width="9.140625" style="53"/>
    <col min="6401" max="6401" width="27.85546875" style="53" customWidth="1"/>
    <col min="6402" max="6402" width="14.140625" style="53" customWidth="1"/>
    <col min="6403" max="6403" width="11.7109375" style="53" customWidth="1"/>
    <col min="6404" max="6404" width="19.5703125" style="53" customWidth="1"/>
    <col min="6405" max="6405" width="15.5703125" style="53" customWidth="1"/>
    <col min="6406" max="6409" width="0" style="53" hidden="1" customWidth="1"/>
    <col min="6410" max="6656" width="9.140625" style="53"/>
    <col min="6657" max="6657" width="27.85546875" style="53" customWidth="1"/>
    <col min="6658" max="6658" width="14.140625" style="53" customWidth="1"/>
    <col min="6659" max="6659" width="11.7109375" style="53" customWidth="1"/>
    <col min="6660" max="6660" width="19.5703125" style="53" customWidth="1"/>
    <col min="6661" max="6661" width="15.5703125" style="53" customWidth="1"/>
    <col min="6662" max="6665" width="0" style="53" hidden="1" customWidth="1"/>
    <col min="6666" max="6912" width="9.140625" style="53"/>
    <col min="6913" max="6913" width="27.85546875" style="53" customWidth="1"/>
    <col min="6914" max="6914" width="14.140625" style="53" customWidth="1"/>
    <col min="6915" max="6915" width="11.7109375" style="53" customWidth="1"/>
    <col min="6916" max="6916" width="19.5703125" style="53" customWidth="1"/>
    <col min="6917" max="6917" width="15.5703125" style="53" customWidth="1"/>
    <col min="6918" max="6921" width="0" style="53" hidden="1" customWidth="1"/>
    <col min="6922" max="7168" width="9.140625" style="53"/>
    <col min="7169" max="7169" width="27.85546875" style="53" customWidth="1"/>
    <col min="7170" max="7170" width="14.140625" style="53" customWidth="1"/>
    <col min="7171" max="7171" width="11.7109375" style="53" customWidth="1"/>
    <col min="7172" max="7172" width="19.5703125" style="53" customWidth="1"/>
    <col min="7173" max="7173" width="15.5703125" style="53" customWidth="1"/>
    <col min="7174" max="7177" width="0" style="53" hidden="1" customWidth="1"/>
    <col min="7178" max="7424" width="9.140625" style="53"/>
    <col min="7425" max="7425" width="27.85546875" style="53" customWidth="1"/>
    <col min="7426" max="7426" width="14.140625" style="53" customWidth="1"/>
    <col min="7427" max="7427" width="11.7109375" style="53" customWidth="1"/>
    <col min="7428" max="7428" width="19.5703125" style="53" customWidth="1"/>
    <col min="7429" max="7429" width="15.5703125" style="53" customWidth="1"/>
    <col min="7430" max="7433" width="0" style="53" hidden="1" customWidth="1"/>
    <col min="7434" max="7680" width="9.140625" style="53"/>
    <col min="7681" max="7681" width="27.85546875" style="53" customWidth="1"/>
    <col min="7682" max="7682" width="14.140625" style="53" customWidth="1"/>
    <col min="7683" max="7683" width="11.7109375" style="53" customWidth="1"/>
    <col min="7684" max="7684" width="19.5703125" style="53" customWidth="1"/>
    <col min="7685" max="7685" width="15.5703125" style="53" customWidth="1"/>
    <col min="7686" max="7689" width="0" style="53" hidden="1" customWidth="1"/>
    <col min="7690" max="7936" width="9.140625" style="53"/>
    <col min="7937" max="7937" width="27.85546875" style="53" customWidth="1"/>
    <col min="7938" max="7938" width="14.140625" style="53" customWidth="1"/>
    <col min="7939" max="7939" width="11.7109375" style="53" customWidth="1"/>
    <col min="7940" max="7940" width="19.5703125" style="53" customWidth="1"/>
    <col min="7941" max="7941" width="15.5703125" style="53" customWidth="1"/>
    <col min="7942" max="7945" width="0" style="53" hidden="1" customWidth="1"/>
    <col min="7946" max="8192" width="9.140625" style="53"/>
    <col min="8193" max="8193" width="27.85546875" style="53" customWidth="1"/>
    <col min="8194" max="8194" width="14.140625" style="53" customWidth="1"/>
    <col min="8195" max="8195" width="11.7109375" style="53" customWidth="1"/>
    <col min="8196" max="8196" width="19.5703125" style="53" customWidth="1"/>
    <col min="8197" max="8197" width="15.5703125" style="53" customWidth="1"/>
    <col min="8198" max="8201" width="0" style="53" hidden="1" customWidth="1"/>
    <col min="8202" max="8448" width="9.140625" style="53"/>
    <col min="8449" max="8449" width="27.85546875" style="53" customWidth="1"/>
    <col min="8450" max="8450" width="14.140625" style="53" customWidth="1"/>
    <col min="8451" max="8451" width="11.7109375" style="53" customWidth="1"/>
    <col min="8452" max="8452" width="19.5703125" style="53" customWidth="1"/>
    <col min="8453" max="8453" width="15.5703125" style="53" customWidth="1"/>
    <col min="8454" max="8457" width="0" style="53" hidden="1" customWidth="1"/>
    <col min="8458" max="8704" width="9.140625" style="53"/>
    <col min="8705" max="8705" width="27.85546875" style="53" customWidth="1"/>
    <col min="8706" max="8706" width="14.140625" style="53" customWidth="1"/>
    <col min="8707" max="8707" width="11.7109375" style="53" customWidth="1"/>
    <col min="8708" max="8708" width="19.5703125" style="53" customWidth="1"/>
    <col min="8709" max="8709" width="15.5703125" style="53" customWidth="1"/>
    <col min="8710" max="8713" width="0" style="53" hidden="1" customWidth="1"/>
    <col min="8714" max="8960" width="9.140625" style="53"/>
    <col min="8961" max="8961" width="27.85546875" style="53" customWidth="1"/>
    <col min="8962" max="8962" width="14.140625" style="53" customWidth="1"/>
    <col min="8963" max="8963" width="11.7109375" style="53" customWidth="1"/>
    <col min="8964" max="8964" width="19.5703125" style="53" customWidth="1"/>
    <col min="8965" max="8965" width="15.5703125" style="53" customWidth="1"/>
    <col min="8966" max="8969" width="0" style="53" hidden="1" customWidth="1"/>
    <col min="8970" max="9216" width="9.140625" style="53"/>
    <col min="9217" max="9217" width="27.85546875" style="53" customWidth="1"/>
    <col min="9218" max="9218" width="14.140625" style="53" customWidth="1"/>
    <col min="9219" max="9219" width="11.7109375" style="53" customWidth="1"/>
    <col min="9220" max="9220" width="19.5703125" style="53" customWidth="1"/>
    <col min="9221" max="9221" width="15.5703125" style="53" customWidth="1"/>
    <col min="9222" max="9225" width="0" style="53" hidden="1" customWidth="1"/>
    <col min="9226" max="9472" width="9.140625" style="53"/>
    <col min="9473" max="9473" width="27.85546875" style="53" customWidth="1"/>
    <col min="9474" max="9474" width="14.140625" style="53" customWidth="1"/>
    <col min="9475" max="9475" width="11.7109375" style="53" customWidth="1"/>
    <col min="9476" max="9476" width="19.5703125" style="53" customWidth="1"/>
    <col min="9477" max="9477" width="15.5703125" style="53" customWidth="1"/>
    <col min="9478" max="9481" width="0" style="53" hidden="1" customWidth="1"/>
    <col min="9482" max="9728" width="9.140625" style="53"/>
    <col min="9729" max="9729" width="27.85546875" style="53" customWidth="1"/>
    <col min="9730" max="9730" width="14.140625" style="53" customWidth="1"/>
    <col min="9731" max="9731" width="11.7109375" style="53" customWidth="1"/>
    <col min="9732" max="9732" width="19.5703125" style="53" customWidth="1"/>
    <col min="9733" max="9733" width="15.5703125" style="53" customWidth="1"/>
    <col min="9734" max="9737" width="0" style="53" hidden="1" customWidth="1"/>
    <col min="9738" max="9984" width="9.140625" style="53"/>
    <col min="9985" max="9985" width="27.85546875" style="53" customWidth="1"/>
    <col min="9986" max="9986" width="14.140625" style="53" customWidth="1"/>
    <col min="9987" max="9987" width="11.7109375" style="53" customWidth="1"/>
    <col min="9988" max="9988" width="19.5703125" style="53" customWidth="1"/>
    <col min="9989" max="9989" width="15.5703125" style="53" customWidth="1"/>
    <col min="9990" max="9993" width="0" style="53" hidden="1" customWidth="1"/>
    <col min="9994" max="10240" width="9.140625" style="53"/>
    <col min="10241" max="10241" width="27.85546875" style="53" customWidth="1"/>
    <col min="10242" max="10242" width="14.140625" style="53" customWidth="1"/>
    <col min="10243" max="10243" width="11.7109375" style="53" customWidth="1"/>
    <col min="10244" max="10244" width="19.5703125" style="53" customWidth="1"/>
    <col min="10245" max="10245" width="15.5703125" style="53" customWidth="1"/>
    <col min="10246" max="10249" width="0" style="53" hidden="1" customWidth="1"/>
    <col min="10250" max="10496" width="9.140625" style="53"/>
    <col min="10497" max="10497" width="27.85546875" style="53" customWidth="1"/>
    <col min="10498" max="10498" width="14.140625" style="53" customWidth="1"/>
    <col min="10499" max="10499" width="11.7109375" style="53" customWidth="1"/>
    <col min="10500" max="10500" width="19.5703125" style="53" customWidth="1"/>
    <col min="10501" max="10501" width="15.5703125" style="53" customWidth="1"/>
    <col min="10502" max="10505" width="0" style="53" hidden="1" customWidth="1"/>
    <col min="10506" max="10752" width="9.140625" style="53"/>
    <col min="10753" max="10753" width="27.85546875" style="53" customWidth="1"/>
    <col min="10754" max="10754" width="14.140625" style="53" customWidth="1"/>
    <col min="10755" max="10755" width="11.7109375" style="53" customWidth="1"/>
    <col min="10756" max="10756" width="19.5703125" style="53" customWidth="1"/>
    <col min="10757" max="10757" width="15.5703125" style="53" customWidth="1"/>
    <col min="10758" max="10761" width="0" style="53" hidden="1" customWidth="1"/>
    <col min="10762" max="11008" width="9.140625" style="53"/>
    <col min="11009" max="11009" width="27.85546875" style="53" customWidth="1"/>
    <col min="11010" max="11010" width="14.140625" style="53" customWidth="1"/>
    <col min="11011" max="11011" width="11.7109375" style="53" customWidth="1"/>
    <col min="11012" max="11012" width="19.5703125" style="53" customWidth="1"/>
    <col min="11013" max="11013" width="15.5703125" style="53" customWidth="1"/>
    <col min="11014" max="11017" width="0" style="53" hidden="1" customWidth="1"/>
    <col min="11018" max="11264" width="9.140625" style="53"/>
    <col min="11265" max="11265" width="27.85546875" style="53" customWidth="1"/>
    <col min="11266" max="11266" width="14.140625" style="53" customWidth="1"/>
    <col min="11267" max="11267" width="11.7109375" style="53" customWidth="1"/>
    <col min="11268" max="11268" width="19.5703125" style="53" customWidth="1"/>
    <col min="11269" max="11269" width="15.5703125" style="53" customWidth="1"/>
    <col min="11270" max="11273" width="0" style="53" hidden="1" customWidth="1"/>
    <col min="11274" max="11520" width="9.140625" style="53"/>
    <col min="11521" max="11521" width="27.85546875" style="53" customWidth="1"/>
    <col min="11522" max="11522" width="14.140625" style="53" customWidth="1"/>
    <col min="11523" max="11523" width="11.7109375" style="53" customWidth="1"/>
    <col min="11524" max="11524" width="19.5703125" style="53" customWidth="1"/>
    <col min="11525" max="11525" width="15.5703125" style="53" customWidth="1"/>
    <col min="11526" max="11529" width="0" style="53" hidden="1" customWidth="1"/>
    <col min="11530" max="11776" width="9.140625" style="53"/>
    <col min="11777" max="11777" width="27.85546875" style="53" customWidth="1"/>
    <col min="11778" max="11778" width="14.140625" style="53" customWidth="1"/>
    <col min="11779" max="11779" width="11.7109375" style="53" customWidth="1"/>
    <col min="11780" max="11780" width="19.5703125" style="53" customWidth="1"/>
    <col min="11781" max="11781" width="15.5703125" style="53" customWidth="1"/>
    <col min="11782" max="11785" width="0" style="53" hidden="1" customWidth="1"/>
    <col min="11786" max="12032" width="9.140625" style="53"/>
    <col min="12033" max="12033" width="27.85546875" style="53" customWidth="1"/>
    <col min="12034" max="12034" width="14.140625" style="53" customWidth="1"/>
    <col min="12035" max="12035" width="11.7109375" style="53" customWidth="1"/>
    <col min="12036" max="12036" width="19.5703125" style="53" customWidth="1"/>
    <col min="12037" max="12037" width="15.5703125" style="53" customWidth="1"/>
    <col min="12038" max="12041" width="0" style="53" hidden="1" customWidth="1"/>
    <col min="12042" max="12288" width="9.140625" style="53"/>
    <col min="12289" max="12289" width="27.85546875" style="53" customWidth="1"/>
    <col min="12290" max="12290" width="14.140625" style="53" customWidth="1"/>
    <col min="12291" max="12291" width="11.7109375" style="53" customWidth="1"/>
    <col min="12292" max="12292" width="19.5703125" style="53" customWidth="1"/>
    <col min="12293" max="12293" width="15.5703125" style="53" customWidth="1"/>
    <col min="12294" max="12297" width="0" style="53" hidden="1" customWidth="1"/>
    <col min="12298" max="12544" width="9.140625" style="53"/>
    <col min="12545" max="12545" width="27.85546875" style="53" customWidth="1"/>
    <col min="12546" max="12546" width="14.140625" style="53" customWidth="1"/>
    <col min="12547" max="12547" width="11.7109375" style="53" customWidth="1"/>
    <col min="12548" max="12548" width="19.5703125" style="53" customWidth="1"/>
    <col min="12549" max="12549" width="15.5703125" style="53" customWidth="1"/>
    <col min="12550" max="12553" width="0" style="53" hidden="1" customWidth="1"/>
    <col min="12554" max="12800" width="9.140625" style="53"/>
    <col min="12801" max="12801" width="27.85546875" style="53" customWidth="1"/>
    <col min="12802" max="12802" width="14.140625" style="53" customWidth="1"/>
    <col min="12803" max="12803" width="11.7109375" style="53" customWidth="1"/>
    <col min="12804" max="12804" width="19.5703125" style="53" customWidth="1"/>
    <col min="12805" max="12805" width="15.5703125" style="53" customWidth="1"/>
    <col min="12806" max="12809" width="0" style="53" hidden="1" customWidth="1"/>
    <col min="12810" max="13056" width="9.140625" style="53"/>
    <col min="13057" max="13057" width="27.85546875" style="53" customWidth="1"/>
    <col min="13058" max="13058" width="14.140625" style="53" customWidth="1"/>
    <col min="13059" max="13059" width="11.7109375" style="53" customWidth="1"/>
    <col min="13060" max="13060" width="19.5703125" style="53" customWidth="1"/>
    <col min="13061" max="13061" width="15.5703125" style="53" customWidth="1"/>
    <col min="13062" max="13065" width="0" style="53" hidden="1" customWidth="1"/>
    <col min="13066" max="13312" width="9.140625" style="53"/>
    <col min="13313" max="13313" width="27.85546875" style="53" customWidth="1"/>
    <col min="13314" max="13314" width="14.140625" style="53" customWidth="1"/>
    <col min="13315" max="13315" width="11.7109375" style="53" customWidth="1"/>
    <col min="13316" max="13316" width="19.5703125" style="53" customWidth="1"/>
    <col min="13317" max="13317" width="15.5703125" style="53" customWidth="1"/>
    <col min="13318" max="13321" width="0" style="53" hidden="1" customWidth="1"/>
    <col min="13322" max="13568" width="9.140625" style="53"/>
    <col min="13569" max="13569" width="27.85546875" style="53" customWidth="1"/>
    <col min="13570" max="13570" width="14.140625" style="53" customWidth="1"/>
    <col min="13571" max="13571" width="11.7109375" style="53" customWidth="1"/>
    <col min="13572" max="13572" width="19.5703125" style="53" customWidth="1"/>
    <col min="13573" max="13573" width="15.5703125" style="53" customWidth="1"/>
    <col min="13574" max="13577" width="0" style="53" hidden="1" customWidth="1"/>
    <col min="13578" max="13824" width="9.140625" style="53"/>
    <col min="13825" max="13825" width="27.85546875" style="53" customWidth="1"/>
    <col min="13826" max="13826" width="14.140625" style="53" customWidth="1"/>
    <col min="13827" max="13827" width="11.7109375" style="53" customWidth="1"/>
    <col min="13828" max="13828" width="19.5703125" style="53" customWidth="1"/>
    <col min="13829" max="13829" width="15.5703125" style="53" customWidth="1"/>
    <col min="13830" max="13833" width="0" style="53" hidden="1" customWidth="1"/>
    <col min="13834" max="14080" width="9.140625" style="53"/>
    <col min="14081" max="14081" width="27.85546875" style="53" customWidth="1"/>
    <col min="14082" max="14082" width="14.140625" style="53" customWidth="1"/>
    <col min="14083" max="14083" width="11.7109375" style="53" customWidth="1"/>
    <col min="14084" max="14084" width="19.5703125" style="53" customWidth="1"/>
    <col min="14085" max="14085" width="15.5703125" style="53" customWidth="1"/>
    <col min="14086" max="14089" width="0" style="53" hidden="1" customWidth="1"/>
    <col min="14090" max="14336" width="9.140625" style="53"/>
    <col min="14337" max="14337" width="27.85546875" style="53" customWidth="1"/>
    <col min="14338" max="14338" width="14.140625" style="53" customWidth="1"/>
    <col min="14339" max="14339" width="11.7109375" style="53" customWidth="1"/>
    <col min="14340" max="14340" width="19.5703125" style="53" customWidth="1"/>
    <col min="14341" max="14341" width="15.5703125" style="53" customWidth="1"/>
    <col min="14342" max="14345" width="0" style="53" hidden="1" customWidth="1"/>
    <col min="14346" max="14592" width="9.140625" style="53"/>
    <col min="14593" max="14593" width="27.85546875" style="53" customWidth="1"/>
    <col min="14594" max="14594" width="14.140625" style="53" customWidth="1"/>
    <col min="14595" max="14595" width="11.7109375" style="53" customWidth="1"/>
    <col min="14596" max="14596" width="19.5703125" style="53" customWidth="1"/>
    <col min="14597" max="14597" width="15.5703125" style="53" customWidth="1"/>
    <col min="14598" max="14601" width="0" style="53" hidden="1" customWidth="1"/>
    <col min="14602" max="14848" width="9.140625" style="53"/>
    <col min="14849" max="14849" width="27.85546875" style="53" customWidth="1"/>
    <col min="14850" max="14850" width="14.140625" style="53" customWidth="1"/>
    <col min="14851" max="14851" width="11.7109375" style="53" customWidth="1"/>
    <col min="14852" max="14852" width="19.5703125" style="53" customWidth="1"/>
    <col min="14853" max="14853" width="15.5703125" style="53" customWidth="1"/>
    <col min="14854" max="14857" width="0" style="53" hidden="1" customWidth="1"/>
    <col min="14858" max="15104" width="9.140625" style="53"/>
    <col min="15105" max="15105" width="27.85546875" style="53" customWidth="1"/>
    <col min="15106" max="15106" width="14.140625" style="53" customWidth="1"/>
    <col min="15107" max="15107" width="11.7109375" style="53" customWidth="1"/>
    <col min="15108" max="15108" width="19.5703125" style="53" customWidth="1"/>
    <col min="15109" max="15109" width="15.5703125" style="53" customWidth="1"/>
    <col min="15110" max="15113" width="0" style="53" hidden="1" customWidth="1"/>
    <col min="15114" max="15360" width="9.140625" style="53"/>
    <col min="15361" max="15361" width="27.85546875" style="53" customWidth="1"/>
    <col min="15362" max="15362" width="14.140625" style="53" customWidth="1"/>
    <col min="15363" max="15363" width="11.7109375" style="53" customWidth="1"/>
    <col min="15364" max="15364" width="19.5703125" style="53" customWidth="1"/>
    <col min="15365" max="15365" width="15.5703125" style="53" customWidth="1"/>
    <col min="15366" max="15369" width="0" style="53" hidden="1" customWidth="1"/>
    <col min="15370" max="15616" width="9.140625" style="53"/>
    <col min="15617" max="15617" width="27.85546875" style="53" customWidth="1"/>
    <col min="15618" max="15618" width="14.140625" style="53" customWidth="1"/>
    <col min="15619" max="15619" width="11.7109375" style="53" customWidth="1"/>
    <col min="15620" max="15620" width="19.5703125" style="53" customWidth="1"/>
    <col min="15621" max="15621" width="15.5703125" style="53" customWidth="1"/>
    <col min="15622" max="15625" width="0" style="53" hidden="1" customWidth="1"/>
    <col min="15626" max="15872" width="9.140625" style="53"/>
    <col min="15873" max="15873" width="27.85546875" style="53" customWidth="1"/>
    <col min="15874" max="15874" width="14.140625" style="53" customWidth="1"/>
    <col min="15875" max="15875" width="11.7109375" style="53" customWidth="1"/>
    <col min="15876" max="15876" width="19.5703125" style="53" customWidth="1"/>
    <col min="15877" max="15877" width="15.5703125" style="53" customWidth="1"/>
    <col min="15878" max="15881" width="0" style="53" hidden="1" customWidth="1"/>
    <col min="15882" max="16128" width="9.140625" style="53"/>
    <col min="16129" max="16129" width="27.85546875" style="53" customWidth="1"/>
    <col min="16130" max="16130" width="14.140625" style="53" customWidth="1"/>
    <col min="16131" max="16131" width="11.7109375" style="53" customWidth="1"/>
    <col min="16132" max="16132" width="19.5703125" style="53" customWidth="1"/>
    <col min="16133" max="16133" width="15.5703125" style="53" customWidth="1"/>
    <col min="16134" max="16137" width="0" style="53" hidden="1" customWidth="1"/>
    <col min="16138" max="16384" width="9.140625" style="53"/>
  </cols>
  <sheetData>
    <row r="1" spans="1:10" ht="15.75" customHeight="1" x14ac:dyDescent="0.2">
      <c r="A1" s="631" t="s">
        <v>469</v>
      </c>
      <c r="B1" s="631"/>
      <c r="C1" s="632"/>
      <c r="D1" s="632"/>
      <c r="E1" s="480" t="s">
        <v>470</v>
      </c>
    </row>
    <row r="2" spans="1:10" ht="15.75" customHeight="1" x14ac:dyDescent="0.2">
      <c r="A2" s="631" t="s">
        <v>471</v>
      </c>
      <c r="B2" s="631"/>
      <c r="C2" s="632"/>
      <c r="D2" s="632"/>
    </row>
    <row r="3" spans="1:10" ht="15.75" customHeight="1" x14ac:dyDescent="0.2">
      <c r="A3" s="631" t="s">
        <v>441</v>
      </c>
      <c r="B3" s="631"/>
      <c r="C3" s="632"/>
      <c r="D3" s="632"/>
    </row>
    <row r="4" spans="1:10" ht="15.75" customHeight="1" x14ac:dyDescent="0.2">
      <c r="A4" s="631" t="s">
        <v>472</v>
      </c>
      <c r="B4" s="631"/>
      <c r="C4" s="632"/>
      <c r="D4" s="632"/>
    </row>
    <row r="5" spans="1:10" ht="15.75" customHeight="1" x14ac:dyDescent="0.2">
      <c r="A5" s="631" t="s">
        <v>59</v>
      </c>
      <c r="B5" s="631"/>
      <c r="C5" s="632"/>
      <c r="D5" s="632"/>
    </row>
    <row r="6" spans="1:10" ht="15.75" customHeight="1" x14ac:dyDescent="0.2">
      <c r="A6" s="631" t="s">
        <v>61</v>
      </c>
      <c r="B6" s="631"/>
      <c r="C6" s="632"/>
      <c r="D6" s="632"/>
    </row>
    <row r="7" spans="1:10" ht="15.75" customHeight="1" x14ac:dyDescent="0.2">
      <c r="A7" s="27"/>
      <c r="B7" s="27"/>
      <c r="C7" s="27"/>
      <c r="D7" s="27"/>
    </row>
    <row r="8" spans="1:10" ht="15.75" customHeight="1" thickBo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0" ht="15.75" customHeight="1" thickBot="1" x14ac:dyDescent="0.25">
      <c r="A9" s="626" t="s">
        <v>473</v>
      </c>
      <c r="B9" s="626"/>
      <c r="C9" s="626"/>
      <c r="D9" s="626"/>
      <c r="E9" s="626"/>
      <c r="F9" s="49"/>
      <c r="G9" s="49"/>
      <c r="H9" s="106"/>
      <c r="I9" s="49"/>
      <c r="J9" s="49"/>
    </row>
    <row r="10" spans="1:10" ht="15.75" customHeight="1" x14ac:dyDescent="0.2">
      <c r="A10" s="107"/>
      <c r="B10" s="107"/>
      <c r="C10" s="107"/>
      <c r="D10" s="107"/>
      <c r="E10" s="107"/>
      <c r="F10" s="49"/>
      <c r="G10" s="49"/>
      <c r="H10" s="49"/>
      <c r="I10" s="49"/>
      <c r="J10" s="49"/>
    </row>
    <row r="12" spans="1:10" ht="15.75" customHeight="1" x14ac:dyDescent="0.2">
      <c r="A12" s="627" t="s">
        <v>64</v>
      </c>
      <c r="B12" s="629" t="s">
        <v>474</v>
      </c>
      <c r="C12" s="629" t="s">
        <v>475</v>
      </c>
      <c r="D12" s="629" t="s">
        <v>476</v>
      </c>
      <c r="E12" s="630" t="s">
        <v>477</v>
      </c>
    </row>
    <row r="13" spans="1:10" ht="15.75" customHeight="1" x14ac:dyDescent="0.2">
      <c r="A13" s="628"/>
      <c r="B13" s="629"/>
      <c r="C13" s="629"/>
      <c r="D13" s="629"/>
      <c r="E13" s="630"/>
    </row>
    <row r="14" spans="1:10" ht="17.25" customHeight="1" x14ac:dyDescent="0.2">
      <c r="A14" s="108" t="s">
        <v>478</v>
      </c>
      <c r="B14" s="170" t="s">
        <v>109</v>
      </c>
      <c r="C14" s="172">
        <v>2823</v>
      </c>
      <c r="D14" s="173">
        <v>7.01</v>
      </c>
      <c r="E14" s="114">
        <v>19793.48</v>
      </c>
      <c r="J14" s="109"/>
    </row>
    <row r="15" spans="1:10" ht="17.25" customHeight="1" x14ac:dyDescent="0.2">
      <c r="A15" s="110"/>
      <c r="B15" s="111"/>
      <c r="C15" s="112"/>
      <c r="D15" s="113"/>
      <c r="E15" s="114"/>
      <c r="J15" s="109"/>
    </row>
    <row r="16" spans="1:10" ht="15.75" customHeight="1" x14ac:dyDescent="0.2">
      <c r="A16" s="115" t="s">
        <v>479</v>
      </c>
      <c r="B16" s="116"/>
      <c r="C16" s="171">
        <f>SUM(C14:C15)</f>
        <v>2823</v>
      </c>
      <c r="D16" s="117">
        <f>SUM(D14:D15)</f>
        <v>7.01</v>
      </c>
      <c r="E16" s="118">
        <f>SUM(E14:E15)</f>
        <v>19793.48</v>
      </c>
    </row>
    <row r="17" spans="1:11" ht="15.75" customHeight="1" x14ac:dyDescent="0.2">
      <c r="A17" s="119"/>
      <c r="B17" s="81"/>
      <c r="C17" s="81"/>
      <c r="D17" s="81"/>
      <c r="E17" s="120"/>
      <c r="K17" s="109"/>
    </row>
    <row r="18" spans="1:11" ht="23.25" customHeight="1" x14ac:dyDescent="0.2">
      <c r="A18" s="121"/>
      <c r="B18" s="122"/>
      <c r="C18" s="122"/>
      <c r="D18" s="122"/>
      <c r="E18" s="123"/>
    </row>
    <row r="19" spans="1:11" ht="15.75" customHeight="1" x14ac:dyDescent="0.2">
      <c r="A19" s="27" t="s">
        <v>283</v>
      </c>
      <c r="B19" s="54"/>
      <c r="C19" s="49"/>
      <c r="D19" s="54" t="s">
        <v>284</v>
      </c>
      <c r="E19" s="124"/>
      <c r="F19" s="125"/>
      <c r="G19" s="125"/>
      <c r="H19" s="125"/>
      <c r="I19" s="125"/>
    </row>
    <row r="20" spans="1:11" ht="15.75" customHeight="1" x14ac:dyDescent="0.2">
      <c r="A20" s="27" t="s">
        <v>285</v>
      </c>
      <c r="B20" s="54"/>
      <c r="C20" s="49"/>
      <c r="D20" s="54" t="s">
        <v>286</v>
      </c>
      <c r="E20" s="27"/>
      <c r="F20" s="125"/>
      <c r="G20" s="125"/>
      <c r="H20" s="125"/>
      <c r="I20" s="125"/>
    </row>
    <row r="21" spans="1:11" ht="15.75" customHeight="1" x14ac:dyDescent="0.2">
      <c r="A21" s="27"/>
      <c r="B21" s="54"/>
      <c r="C21" s="49"/>
      <c r="D21" s="54"/>
      <c r="E21" s="27"/>
      <c r="F21" s="125"/>
      <c r="G21" s="125"/>
      <c r="H21" s="125"/>
      <c r="I21" s="125"/>
    </row>
    <row r="22" spans="1:11" ht="15.75" customHeight="1" x14ac:dyDescent="0.2">
      <c r="B22" s="77"/>
      <c r="C22" s="49"/>
      <c r="F22" s="126"/>
      <c r="G22" s="125"/>
      <c r="H22" s="125"/>
      <c r="I22" s="125"/>
    </row>
  </sheetData>
  <mergeCells count="12">
    <mergeCell ref="A6:D6"/>
    <mergeCell ref="A1:D1"/>
    <mergeCell ref="A2:D2"/>
    <mergeCell ref="A3:D3"/>
    <mergeCell ref="A4:D4"/>
    <mergeCell ref="A5:D5"/>
    <mergeCell ref="A9:E9"/>
    <mergeCell ref="A12:A13"/>
    <mergeCell ref="B12:B13"/>
    <mergeCell ref="C12:C13"/>
    <mergeCell ref="D12:D13"/>
    <mergeCell ref="E12:E1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9"/>
  <sheetViews>
    <sheetView zoomScale="90" zoomScaleNormal="90" workbookViewId="0">
      <selection activeCell="G16" sqref="G16"/>
    </sheetView>
  </sheetViews>
  <sheetFormatPr defaultRowHeight="12.75" x14ac:dyDescent="0.2"/>
  <cols>
    <col min="1" max="1" width="6.5703125" style="43" customWidth="1"/>
    <col min="2" max="2" width="25.5703125" style="43" customWidth="1"/>
    <col min="3" max="3" width="21.42578125" style="43" customWidth="1"/>
    <col min="4" max="4" width="20" style="43" customWidth="1"/>
    <col min="5" max="5" width="17.7109375" style="43" customWidth="1"/>
    <col min="6" max="6" width="19.140625" style="43" customWidth="1"/>
    <col min="7" max="7" width="20" style="43" customWidth="1"/>
    <col min="8" max="8" width="17.140625" style="43" customWidth="1"/>
    <col min="9" max="16384" width="9.140625" style="43"/>
  </cols>
  <sheetData>
    <row r="1" spans="1:9" ht="15.75" x14ac:dyDescent="0.25">
      <c r="A1" s="45"/>
      <c r="B1" s="45"/>
      <c r="C1" s="45"/>
      <c r="D1" s="45"/>
      <c r="E1" s="45"/>
      <c r="F1" s="45"/>
      <c r="G1" s="45"/>
      <c r="H1" s="45"/>
      <c r="I1" s="127"/>
    </row>
    <row r="2" spans="1:9" ht="15.75" x14ac:dyDescent="0.25">
      <c r="A2" s="636" t="s">
        <v>480</v>
      </c>
      <c r="B2" s="636"/>
      <c r="C2" s="636"/>
      <c r="D2" s="636"/>
      <c r="E2" s="636"/>
      <c r="F2" s="636"/>
      <c r="G2" s="636"/>
      <c r="H2" s="128" t="s">
        <v>481</v>
      </c>
      <c r="I2" s="127"/>
    </row>
    <row r="3" spans="1:9" ht="15.75" x14ac:dyDescent="0.25">
      <c r="A3" s="44"/>
      <c r="B3" s="44"/>
      <c r="C3" s="44"/>
      <c r="D3" s="44"/>
      <c r="E3" s="44"/>
      <c r="F3" s="44"/>
      <c r="G3" s="44"/>
      <c r="H3" s="44"/>
      <c r="I3" s="129"/>
    </row>
    <row r="4" spans="1:9" ht="63" x14ac:dyDescent="0.2">
      <c r="A4" s="130" t="s">
        <v>482</v>
      </c>
      <c r="B4" s="130" t="s">
        <v>483</v>
      </c>
      <c r="C4" s="130" t="s">
        <v>484</v>
      </c>
      <c r="D4" s="130" t="s">
        <v>485</v>
      </c>
      <c r="E4" s="130" t="s">
        <v>486</v>
      </c>
      <c r="F4" s="130" t="s">
        <v>487</v>
      </c>
      <c r="G4" s="130" t="s">
        <v>488</v>
      </c>
      <c r="H4" s="130" t="s">
        <v>489</v>
      </c>
      <c r="I4" s="129"/>
    </row>
    <row r="5" spans="1:9" ht="15.75" x14ac:dyDescent="0.25">
      <c r="A5" s="131">
        <v>1</v>
      </c>
      <c r="B5" s="132" t="s">
        <v>490</v>
      </c>
      <c r="C5" s="133">
        <v>284584.85249999998</v>
      </c>
      <c r="D5" s="132">
        <v>1</v>
      </c>
      <c r="E5" s="133">
        <v>0</v>
      </c>
      <c r="F5" s="132">
        <v>0</v>
      </c>
      <c r="G5" s="134">
        <v>284584.85249999998</v>
      </c>
      <c r="H5" s="132">
        <v>1</v>
      </c>
      <c r="I5" s="129"/>
    </row>
    <row r="6" spans="1:9" ht="15.75" x14ac:dyDescent="0.25">
      <c r="A6" s="131">
        <v>2</v>
      </c>
      <c r="B6" s="132" t="s">
        <v>491</v>
      </c>
      <c r="C6" s="133">
        <v>41984.6132</v>
      </c>
      <c r="D6" s="132">
        <v>2</v>
      </c>
      <c r="E6" s="133">
        <v>0</v>
      </c>
      <c r="F6" s="132">
        <v>0</v>
      </c>
      <c r="G6" s="134">
        <v>41984.6132</v>
      </c>
      <c r="H6" s="132">
        <v>2</v>
      </c>
      <c r="I6" s="129"/>
    </row>
    <row r="7" spans="1:9" ht="15.75" x14ac:dyDescent="0.25">
      <c r="A7" s="131">
        <v>3</v>
      </c>
      <c r="B7" s="132" t="s">
        <v>492</v>
      </c>
      <c r="C7" s="133">
        <v>2194801.2888000002</v>
      </c>
      <c r="D7" s="132">
        <v>5</v>
      </c>
      <c r="E7" s="133">
        <v>41084.904300000002</v>
      </c>
      <c r="F7" s="132">
        <v>1</v>
      </c>
      <c r="G7" s="134">
        <f>C7+E7</f>
        <v>2235886.1931000003</v>
      </c>
      <c r="H7" s="132">
        <v>6</v>
      </c>
      <c r="I7" s="129"/>
    </row>
    <row r="8" spans="1:9" ht="15.75" x14ac:dyDescent="0.25">
      <c r="A8" s="131">
        <v>4</v>
      </c>
      <c r="B8" s="132" t="s">
        <v>493</v>
      </c>
      <c r="C8" s="133">
        <v>0</v>
      </c>
      <c r="D8" s="132">
        <v>0</v>
      </c>
      <c r="E8" s="133">
        <v>0</v>
      </c>
      <c r="F8" s="132">
        <v>0</v>
      </c>
      <c r="G8" s="134">
        <v>0</v>
      </c>
      <c r="H8" s="132">
        <v>0</v>
      </c>
      <c r="I8" s="129"/>
    </row>
    <row r="9" spans="1:9" ht="15.75" x14ac:dyDescent="0.25">
      <c r="A9" s="131">
        <v>5</v>
      </c>
      <c r="B9" s="132" t="s">
        <v>494</v>
      </c>
      <c r="C9" s="133">
        <v>0</v>
      </c>
      <c r="D9" s="132">
        <v>0</v>
      </c>
      <c r="E9" s="133">
        <v>0</v>
      </c>
      <c r="F9" s="132">
        <v>0</v>
      </c>
      <c r="G9" s="134">
        <v>0</v>
      </c>
      <c r="H9" s="132">
        <v>0</v>
      </c>
      <c r="I9" s="129"/>
    </row>
    <row r="10" spans="1:9" ht="15.75" x14ac:dyDescent="0.25">
      <c r="A10" s="131">
        <v>6</v>
      </c>
      <c r="B10" s="132" t="s">
        <v>495</v>
      </c>
      <c r="C10" s="133">
        <v>164157.21340000001</v>
      </c>
      <c r="D10" s="132">
        <v>18</v>
      </c>
      <c r="E10" s="133">
        <v>4742.8879999999999</v>
      </c>
      <c r="F10" s="132">
        <v>1</v>
      </c>
      <c r="G10" s="134">
        <v>168900.10140000001</v>
      </c>
      <c r="H10" s="132">
        <v>19</v>
      </c>
      <c r="I10" s="129"/>
    </row>
    <row r="11" spans="1:9" ht="16.5" thickBot="1" x14ac:dyDescent="0.3">
      <c r="A11" s="131">
        <v>7</v>
      </c>
      <c r="B11" s="132" t="s">
        <v>496</v>
      </c>
      <c r="C11" s="133">
        <v>50164.097399999999</v>
      </c>
      <c r="D11" s="132">
        <v>174</v>
      </c>
      <c r="E11" s="133">
        <v>0</v>
      </c>
      <c r="F11" s="132">
        <v>0</v>
      </c>
      <c r="G11" s="135">
        <v>50164.097399999999</v>
      </c>
      <c r="H11" s="132">
        <v>174</v>
      </c>
      <c r="I11" s="129"/>
    </row>
    <row r="12" spans="1:9" ht="16.5" thickBot="1" x14ac:dyDescent="0.3">
      <c r="A12" s="45"/>
      <c r="B12" s="45"/>
      <c r="C12" s="136"/>
      <c r="D12" s="45"/>
      <c r="E12" s="45"/>
      <c r="F12" s="45"/>
      <c r="G12" s="137">
        <f>SUM(G5:G11)</f>
        <v>2781519.8576000002</v>
      </c>
      <c r="H12" s="45"/>
      <c r="I12" s="129"/>
    </row>
    <row r="13" spans="1:9" ht="15.75" x14ac:dyDescent="0.25">
      <c r="A13" s="45"/>
      <c r="B13" s="45"/>
      <c r="C13" s="45"/>
      <c r="D13" s="45"/>
      <c r="E13" s="45"/>
      <c r="F13" s="45"/>
      <c r="G13" s="138"/>
      <c r="H13" s="45"/>
      <c r="I13" s="129"/>
    </row>
    <row r="14" spans="1:9" ht="15.75" x14ac:dyDescent="0.25">
      <c r="A14" s="637" t="s">
        <v>497</v>
      </c>
      <c r="B14" s="637"/>
      <c r="C14" s="637"/>
      <c r="D14" s="637"/>
      <c r="E14" s="637"/>
      <c r="F14" s="637"/>
      <c r="G14" s="637"/>
      <c r="H14" s="45"/>
      <c r="I14" s="129"/>
    </row>
    <row r="15" spans="1:9" ht="15.75" x14ac:dyDescent="0.25">
      <c r="A15" s="44"/>
      <c r="B15" s="44"/>
      <c r="C15" s="44"/>
      <c r="D15" s="44"/>
      <c r="E15" s="44"/>
      <c r="F15" s="44"/>
      <c r="G15" s="44"/>
      <c r="H15" s="44"/>
      <c r="I15" s="129"/>
    </row>
    <row r="16" spans="1:9" ht="47.25" x14ac:dyDescent="0.25">
      <c r="A16" s="139" t="s">
        <v>482</v>
      </c>
      <c r="B16" s="638" t="s">
        <v>483</v>
      </c>
      <c r="C16" s="638"/>
      <c r="D16" s="139" t="s">
        <v>498</v>
      </c>
      <c r="E16" s="44"/>
      <c r="F16" s="45"/>
      <c r="G16" s="138"/>
      <c r="H16" s="45"/>
    </row>
    <row r="17" spans="1:8" ht="15.75" x14ac:dyDescent="0.25">
      <c r="A17" s="140">
        <v>1</v>
      </c>
      <c r="B17" s="633" t="s">
        <v>499</v>
      </c>
      <c r="C17" s="634"/>
      <c r="D17" s="141">
        <v>0.29765999999999998</v>
      </c>
      <c r="E17" s="142"/>
      <c r="F17" s="136"/>
      <c r="G17" s="142"/>
      <c r="H17" s="45"/>
    </row>
    <row r="18" spans="1:8" ht="15.75" x14ac:dyDescent="0.25">
      <c r="A18" s="140">
        <v>2</v>
      </c>
      <c r="B18" s="633" t="s">
        <v>500</v>
      </c>
      <c r="C18" s="634"/>
      <c r="D18" s="141">
        <v>0.18368000000000001</v>
      </c>
      <c r="E18" s="44"/>
      <c r="F18" s="143"/>
      <c r="G18" s="45"/>
      <c r="H18" s="45"/>
    </row>
    <row r="19" spans="1:8" ht="15.75" x14ac:dyDescent="0.25">
      <c r="A19" s="140">
        <v>3</v>
      </c>
      <c r="B19" s="633" t="s">
        <v>501</v>
      </c>
      <c r="C19" s="634"/>
      <c r="D19" s="141">
        <v>0.14189299999999999</v>
      </c>
      <c r="E19" s="44"/>
      <c r="F19" s="45"/>
      <c r="G19" s="45"/>
      <c r="H19" s="45"/>
    </row>
    <row r="20" spans="1:8" ht="15.75" x14ac:dyDescent="0.25">
      <c r="A20" s="140">
        <v>4</v>
      </c>
      <c r="B20" s="633" t="s">
        <v>478</v>
      </c>
      <c r="C20" s="634"/>
      <c r="D20" s="141">
        <v>0.102313</v>
      </c>
      <c r="E20" s="44"/>
      <c r="F20" s="144"/>
      <c r="G20" s="45"/>
      <c r="H20" s="45"/>
    </row>
    <row r="21" spans="1:8" ht="15.75" x14ac:dyDescent="0.25">
      <c r="A21" s="140">
        <v>5</v>
      </c>
      <c r="B21" s="633" t="s">
        <v>502</v>
      </c>
      <c r="C21" s="634"/>
      <c r="D21" s="141">
        <v>9.4300999999999996E-2</v>
      </c>
      <c r="E21" s="44"/>
      <c r="F21" s="45"/>
      <c r="G21" s="45"/>
      <c r="H21" s="45"/>
    </row>
    <row r="22" spans="1:8" ht="15.75" x14ac:dyDescent="0.25">
      <c r="A22" s="140">
        <v>6</v>
      </c>
      <c r="B22" s="633" t="s">
        <v>503</v>
      </c>
      <c r="C22" s="634"/>
      <c r="D22" s="141">
        <v>7.1530999999999997E-2</v>
      </c>
      <c r="E22" s="44"/>
      <c r="F22" s="45"/>
      <c r="G22" s="45"/>
      <c r="H22" s="45"/>
    </row>
    <row r="23" spans="1:8" ht="15.75" x14ac:dyDescent="0.25">
      <c r="A23" s="140">
        <v>7</v>
      </c>
      <c r="B23" s="633" t="s">
        <v>504</v>
      </c>
      <c r="C23" s="634"/>
      <c r="D23" s="141">
        <v>5.2821E-2</v>
      </c>
      <c r="E23" s="44"/>
      <c r="F23" s="45"/>
      <c r="G23" s="45"/>
      <c r="H23" s="45"/>
    </row>
    <row r="24" spans="1:8" ht="15.75" x14ac:dyDescent="0.25">
      <c r="A24" s="140">
        <v>8</v>
      </c>
      <c r="B24" s="633" t="s">
        <v>505</v>
      </c>
      <c r="C24" s="634"/>
      <c r="D24" s="141">
        <v>1.4770999999999999E-2</v>
      </c>
      <c r="E24" s="44"/>
      <c r="F24" s="45"/>
      <c r="G24" s="45"/>
      <c r="H24" s="45"/>
    </row>
    <row r="25" spans="1:8" ht="15.75" x14ac:dyDescent="0.25">
      <c r="A25" s="140">
        <v>9</v>
      </c>
      <c r="B25" s="633" t="s">
        <v>506</v>
      </c>
      <c r="C25" s="634"/>
      <c r="D25" s="141">
        <v>7.6169999999999996E-3</v>
      </c>
      <c r="E25" s="44"/>
      <c r="F25" s="45"/>
      <c r="G25" s="45"/>
      <c r="H25" s="45"/>
    </row>
    <row r="26" spans="1:8" ht="15.75" x14ac:dyDescent="0.25">
      <c r="A26" s="140">
        <v>10</v>
      </c>
      <c r="B26" s="633" t="s">
        <v>507</v>
      </c>
      <c r="C26" s="634"/>
      <c r="D26" s="141">
        <v>7.4770000000000001E-3</v>
      </c>
      <c r="E26" s="44"/>
      <c r="F26" s="45"/>
      <c r="G26" s="45"/>
      <c r="H26" s="45"/>
    </row>
    <row r="27" spans="1:8" ht="15.75" x14ac:dyDescent="0.25">
      <c r="A27" s="44"/>
      <c r="B27" s="44"/>
      <c r="C27" s="44"/>
      <c r="D27" s="44"/>
      <c r="E27" s="44"/>
      <c r="F27" s="45"/>
      <c r="G27" s="45"/>
      <c r="H27" s="45"/>
    </row>
    <row r="28" spans="1:8" ht="15.75" x14ac:dyDescent="0.25">
      <c r="A28" s="635" t="s">
        <v>590</v>
      </c>
      <c r="B28" s="635"/>
      <c r="C28" s="44"/>
      <c r="D28" s="44"/>
      <c r="E28" s="45"/>
      <c r="F28" s="45"/>
      <c r="G28" s="45"/>
      <c r="H28" s="45"/>
    </row>
    <row r="29" spans="1:8" ht="15.75" x14ac:dyDescent="0.25">
      <c r="A29" s="44" t="s">
        <v>47</v>
      </c>
      <c r="B29" s="44"/>
      <c r="C29" s="44"/>
      <c r="D29" s="44"/>
      <c r="E29" s="145" t="s">
        <v>48</v>
      </c>
      <c r="F29" s="45"/>
      <c r="G29" s="45"/>
      <c r="H29" s="45"/>
    </row>
    <row r="30" spans="1:8" ht="15.75" x14ac:dyDescent="0.25">
      <c r="A30" s="47" t="s">
        <v>49</v>
      </c>
      <c r="B30" s="45"/>
      <c r="C30" s="45"/>
      <c r="D30" s="45"/>
      <c r="E30" s="145" t="s">
        <v>50</v>
      </c>
      <c r="F30" s="45"/>
      <c r="G30" s="45"/>
      <c r="H30" s="45"/>
    </row>
    <row r="31" spans="1:8" ht="15.75" x14ac:dyDescent="0.25">
      <c r="A31" s="45"/>
      <c r="B31" s="45"/>
      <c r="C31" s="45"/>
      <c r="D31" s="45"/>
      <c r="E31" s="45"/>
      <c r="F31" s="45"/>
      <c r="G31" s="45"/>
      <c r="H31" s="45"/>
    </row>
    <row r="32" spans="1:8" ht="15.75" x14ac:dyDescent="0.25">
      <c r="A32" s="45"/>
      <c r="B32" s="45"/>
      <c r="C32" s="45"/>
      <c r="D32" s="45"/>
      <c r="E32" s="45"/>
      <c r="F32" s="45"/>
      <c r="G32" s="45"/>
      <c r="H32" s="45"/>
    </row>
    <row r="39" spans="2:2" x14ac:dyDescent="0.2">
      <c r="B39" s="146"/>
    </row>
    <row r="40" spans="2:2" x14ac:dyDescent="0.2">
      <c r="B40" s="146"/>
    </row>
    <row r="41" spans="2:2" x14ac:dyDescent="0.2">
      <c r="B41" s="146"/>
    </row>
    <row r="42" spans="2:2" x14ac:dyDescent="0.2">
      <c r="B42" s="146"/>
    </row>
    <row r="43" spans="2:2" x14ac:dyDescent="0.2">
      <c r="B43" s="146"/>
    </row>
    <row r="44" spans="2:2" x14ac:dyDescent="0.2">
      <c r="B44" s="146"/>
    </row>
    <row r="45" spans="2:2" x14ac:dyDescent="0.2">
      <c r="B45" s="146"/>
    </row>
    <row r="46" spans="2:2" x14ac:dyDescent="0.2">
      <c r="B46" s="146"/>
    </row>
    <row r="47" spans="2:2" x14ac:dyDescent="0.2">
      <c r="B47" s="146"/>
    </row>
    <row r="48" spans="2:2" x14ac:dyDescent="0.2">
      <c r="B48" s="146"/>
    </row>
    <row r="49" spans="2:2" x14ac:dyDescent="0.2">
      <c r="B49" s="146"/>
    </row>
    <row r="50" spans="2:2" x14ac:dyDescent="0.2">
      <c r="B50" s="146"/>
    </row>
    <row r="51" spans="2:2" x14ac:dyDescent="0.2">
      <c r="B51" s="146"/>
    </row>
    <row r="52" spans="2:2" x14ac:dyDescent="0.2">
      <c r="B52" s="146"/>
    </row>
    <row r="53" spans="2:2" x14ac:dyDescent="0.2">
      <c r="B53" s="146"/>
    </row>
    <row r="54" spans="2:2" x14ac:dyDescent="0.2">
      <c r="B54" s="146"/>
    </row>
    <row r="55" spans="2:2" x14ac:dyDescent="0.2">
      <c r="B55" s="146"/>
    </row>
    <row r="56" spans="2:2" x14ac:dyDescent="0.2">
      <c r="B56" s="146"/>
    </row>
    <row r="57" spans="2:2" x14ac:dyDescent="0.2">
      <c r="B57" s="146"/>
    </row>
    <row r="58" spans="2:2" x14ac:dyDescent="0.2">
      <c r="B58" s="146"/>
    </row>
    <row r="59" spans="2:2" x14ac:dyDescent="0.2">
      <c r="B59" s="146"/>
    </row>
    <row r="60" spans="2:2" x14ac:dyDescent="0.2">
      <c r="B60" s="146"/>
    </row>
    <row r="61" spans="2:2" x14ac:dyDescent="0.2">
      <c r="B61" s="146"/>
    </row>
    <row r="62" spans="2:2" x14ac:dyDescent="0.2">
      <c r="B62" s="146"/>
    </row>
    <row r="63" spans="2:2" x14ac:dyDescent="0.2">
      <c r="B63" s="146"/>
    </row>
    <row r="64" spans="2:2" x14ac:dyDescent="0.2">
      <c r="B64" s="146"/>
    </row>
    <row r="65" spans="2:2" x14ac:dyDescent="0.2">
      <c r="B65" s="146"/>
    </row>
    <row r="66" spans="2:2" x14ac:dyDescent="0.2">
      <c r="B66" s="146"/>
    </row>
    <row r="67" spans="2:2" x14ac:dyDescent="0.2">
      <c r="B67" s="146"/>
    </row>
    <row r="68" spans="2:2" x14ac:dyDescent="0.2">
      <c r="B68" s="146"/>
    </row>
    <row r="69" spans="2:2" x14ac:dyDescent="0.2">
      <c r="B69" s="146"/>
    </row>
    <row r="70" spans="2:2" x14ac:dyDescent="0.2">
      <c r="B70" s="146"/>
    </row>
    <row r="71" spans="2:2" x14ac:dyDescent="0.2">
      <c r="B71" s="146"/>
    </row>
    <row r="72" spans="2:2" x14ac:dyDescent="0.2">
      <c r="B72" s="146"/>
    </row>
    <row r="73" spans="2:2" x14ac:dyDescent="0.2">
      <c r="B73" s="146"/>
    </row>
    <row r="74" spans="2:2" x14ac:dyDescent="0.2">
      <c r="B74" s="146"/>
    </row>
    <row r="75" spans="2:2" x14ac:dyDescent="0.2">
      <c r="B75" s="146"/>
    </row>
    <row r="76" spans="2:2" x14ac:dyDescent="0.2">
      <c r="B76" s="146"/>
    </row>
    <row r="77" spans="2:2" x14ac:dyDescent="0.2">
      <c r="B77" s="146"/>
    </row>
    <row r="78" spans="2:2" x14ac:dyDescent="0.2">
      <c r="B78" s="146"/>
    </row>
    <row r="79" spans="2:2" x14ac:dyDescent="0.2">
      <c r="B79" s="146"/>
    </row>
    <row r="80" spans="2:2" x14ac:dyDescent="0.2">
      <c r="B80" s="146"/>
    </row>
    <row r="81" spans="2:2" x14ac:dyDescent="0.2">
      <c r="B81" s="146"/>
    </row>
    <row r="82" spans="2:2" x14ac:dyDescent="0.2">
      <c r="B82" s="146"/>
    </row>
    <row r="83" spans="2:2" x14ac:dyDescent="0.2">
      <c r="B83" s="146"/>
    </row>
    <row r="84" spans="2:2" x14ac:dyDescent="0.2">
      <c r="B84" s="146"/>
    </row>
    <row r="85" spans="2:2" x14ac:dyDescent="0.2">
      <c r="B85" s="146"/>
    </row>
    <row r="86" spans="2:2" x14ac:dyDescent="0.2">
      <c r="B86" s="146"/>
    </row>
    <row r="87" spans="2:2" x14ac:dyDescent="0.2">
      <c r="B87" s="146"/>
    </row>
    <row r="88" spans="2:2" x14ac:dyDescent="0.2">
      <c r="B88" s="146"/>
    </row>
    <row r="89" spans="2:2" x14ac:dyDescent="0.2">
      <c r="B89" s="146"/>
    </row>
    <row r="90" spans="2:2" x14ac:dyDescent="0.2">
      <c r="B90" s="146"/>
    </row>
    <row r="91" spans="2:2" x14ac:dyDescent="0.2">
      <c r="B91" s="146"/>
    </row>
    <row r="92" spans="2:2" x14ac:dyDescent="0.2">
      <c r="B92" s="146"/>
    </row>
    <row r="93" spans="2:2" x14ac:dyDescent="0.2">
      <c r="B93" s="146"/>
    </row>
    <row r="94" spans="2:2" x14ac:dyDescent="0.2">
      <c r="B94" s="146"/>
    </row>
    <row r="95" spans="2:2" x14ac:dyDescent="0.2">
      <c r="B95" s="146"/>
    </row>
    <row r="96" spans="2:2" x14ac:dyDescent="0.2">
      <c r="B96" s="146"/>
    </row>
    <row r="97" spans="2:2" x14ac:dyDescent="0.2">
      <c r="B97" s="146"/>
    </row>
    <row r="98" spans="2:2" x14ac:dyDescent="0.2">
      <c r="B98" s="146"/>
    </row>
    <row r="99" spans="2:2" x14ac:dyDescent="0.2">
      <c r="B99" s="146"/>
    </row>
    <row r="100" spans="2:2" x14ac:dyDescent="0.2">
      <c r="B100" s="146"/>
    </row>
    <row r="101" spans="2:2" x14ac:dyDescent="0.2">
      <c r="B101" s="146"/>
    </row>
    <row r="102" spans="2:2" x14ac:dyDescent="0.2">
      <c r="B102" s="146"/>
    </row>
    <row r="103" spans="2:2" x14ac:dyDescent="0.2">
      <c r="B103" s="146"/>
    </row>
    <row r="104" spans="2:2" x14ac:dyDescent="0.2">
      <c r="B104" s="146"/>
    </row>
    <row r="105" spans="2:2" x14ac:dyDescent="0.2">
      <c r="B105" s="146"/>
    </row>
    <row r="106" spans="2:2" x14ac:dyDescent="0.2">
      <c r="B106" s="146"/>
    </row>
    <row r="107" spans="2:2" x14ac:dyDescent="0.2">
      <c r="B107" s="146"/>
    </row>
    <row r="108" spans="2:2" x14ac:dyDescent="0.2">
      <c r="B108" s="146"/>
    </row>
    <row r="109" spans="2:2" x14ac:dyDescent="0.2">
      <c r="B109" s="146"/>
    </row>
    <row r="110" spans="2:2" x14ac:dyDescent="0.2">
      <c r="B110" s="146"/>
    </row>
    <row r="111" spans="2:2" x14ac:dyDescent="0.2">
      <c r="B111" s="146"/>
    </row>
    <row r="112" spans="2:2" x14ac:dyDescent="0.2">
      <c r="B112" s="146"/>
    </row>
    <row r="113" spans="2:2" x14ac:dyDescent="0.2">
      <c r="B113" s="146"/>
    </row>
    <row r="114" spans="2:2" x14ac:dyDescent="0.2">
      <c r="B114" s="146"/>
    </row>
    <row r="115" spans="2:2" x14ac:dyDescent="0.2">
      <c r="B115" s="146"/>
    </row>
    <row r="116" spans="2:2" x14ac:dyDescent="0.2">
      <c r="B116" s="146"/>
    </row>
    <row r="117" spans="2:2" x14ac:dyDescent="0.2">
      <c r="B117" s="146"/>
    </row>
    <row r="118" spans="2:2" x14ac:dyDescent="0.2">
      <c r="B118" s="146"/>
    </row>
    <row r="119" spans="2:2" x14ac:dyDescent="0.2">
      <c r="B119" s="146"/>
    </row>
    <row r="120" spans="2:2" x14ac:dyDescent="0.2">
      <c r="B120" s="146"/>
    </row>
    <row r="121" spans="2:2" x14ac:dyDescent="0.2">
      <c r="B121" s="146"/>
    </row>
    <row r="122" spans="2:2" x14ac:dyDescent="0.2">
      <c r="B122" s="146"/>
    </row>
    <row r="123" spans="2:2" x14ac:dyDescent="0.2">
      <c r="B123" s="146"/>
    </row>
    <row r="124" spans="2:2" x14ac:dyDescent="0.2">
      <c r="B124" s="146"/>
    </row>
    <row r="125" spans="2:2" x14ac:dyDescent="0.2">
      <c r="B125" s="146"/>
    </row>
    <row r="126" spans="2:2" x14ac:dyDescent="0.2">
      <c r="B126" s="146"/>
    </row>
    <row r="127" spans="2:2" x14ac:dyDescent="0.2">
      <c r="B127" s="146"/>
    </row>
    <row r="128" spans="2:2" x14ac:dyDescent="0.2">
      <c r="B128" s="146"/>
    </row>
    <row r="129" spans="2:2" x14ac:dyDescent="0.2">
      <c r="B129" s="146"/>
    </row>
    <row r="130" spans="2:2" x14ac:dyDescent="0.2">
      <c r="B130" s="146"/>
    </row>
    <row r="131" spans="2:2" x14ac:dyDescent="0.2">
      <c r="B131" s="146"/>
    </row>
    <row r="132" spans="2:2" x14ac:dyDescent="0.2">
      <c r="B132" s="146"/>
    </row>
    <row r="133" spans="2:2" x14ac:dyDescent="0.2">
      <c r="B133" s="146"/>
    </row>
    <row r="134" spans="2:2" x14ac:dyDescent="0.2">
      <c r="B134" s="146"/>
    </row>
    <row r="135" spans="2:2" x14ac:dyDescent="0.2">
      <c r="B135" s="146"/>
    </row>
    <row r="136" spans="2:2" x14ac:dyDescent="0.2">
      <c r="B136" s="146"/>
    </row>
    <row r="137" spans="2:2" x14ac:dyDescent="0.2">
      <c r="B137" s="146"/>
    </row>
    <row r="138" spans="2:2" x14ac:dyDescent="0.2">
      <c r="B138" s="146"/>
    </row>
    <row r="139" spans="2:2" x14ac:dyDescent="0.2">
      <c r="B139" s="146"/>
    </row>
    <row r="140" spans="2:2" x14ac:dyDescent="0.2">
      <c r="B140" s="146"/>
    </row>
    <row r="141" spans="2:2" x14ac:dyDescent="0.2">
      <c r="B141" s="146"/>
    </row>
    <row r="142" spans="2:2" x14ac:dyDescent="0.2">
      <c r="B142" s="146"/>
    </row>
    <row r="143" spans="2:2" x14ac:dyDescent="0.2">
      <c r="B143" s="146"/>
    </row>
    <row r="144" spans="2:2" x14ac:dyDescent="0.2">
      <c r="B144" s="146"/>
    </row>
    <row r="145" spans="2:2" x14ac:dyDescent="0.2">
      <c r="B145" s="146"/>
    </row>
    <row r="146" spans="2:2" x14ac:dyDescent="0.2">
      <c r="B146" s="146"/>
    </row>
    <row r="147" spans="2:2" x14ac:dyDescent="0.2">
      <c r="B147" s="146"/>
    </row>
    <row r="148" spans="2:2" x14ac:dyDescent="0.2">
      <c r="B148" s="146"/>
    </row>
    <row r="149" spans="2:2" x14ac:dyDescent="0.2">
      <c r="B149" s="146"/>
    </row>
    <row r="150" spans="2:2" x14ac:dyDescent="0.2">
      <c r="B150" s="146"/>
    </row>
    <row r="151" spans="2:2" x14ac:dyDescent="0.2">
      <c r="B151" s="146"/>
    </row>
    <row r="152" spans="2:2" x14ac:dyDescent="0.2">
      <c r="B152" s="146"/>
    </row>
    <row r="153" spans="2:2" x14ac:dyDescent="0.2">
      <c r="B153" s="146"/>
    </row>
    <row r="154" spans="2:2" x14ac:dyDescent="0.2">
      <c r="B154" s="146"/>
    </row>
    <row r="155" spans="2:2" x14ac:dyDescent="0.2">
      <c r="B155" s="146"/>
    </row>
    <row r="156" spans="2:2" x14ac:dyDescent="0.2">
      <c r="B156" s="146"/>
    </row>
    <row r="157" spans="2:2" x14ac:dyDescent="0.2">
      <c r="B157" s="146"/>
    </row>
    <row r="158" spans="2:2" x14ac:dyDescent="0.2">
      <c r="B158" s="146"/>
    </row>
    <row r="159" spans="2:2" x14ac:dyDescent="0.2">
      <c r="B159" s="146"/>
    </row>
    <row r="160" spans="2:2" x14ac:dyDescent="0.2">
      <c r="B160" s="146"/>
    </row>
    <row r="161" spans="2:2" x14ac:dyDescent="0.2">
      <c r="B161" s="146"/>
    </row>
    <row r="162" spans="2:2" x14ac:dyDescent="0.2">
      <c r="B162" s="146"/>
    </row>
    <row r="163" spans="2:2" x14ac:dyDescent="0.2">
      <c r="B163" s="146"/>
    </row>
    <row r="164" spans="2:2" x14ac:dyDescent="0.2">
      <c r="B164" s="146"/>
    </row>
    <row r="165" spans="2:2" x14ac:dyDescent="0.2">
      <c r="B165" s="146"/>
    </row>
    <row r="166" spans="2:2" x14ac:dyDescent="0.2">
      <c r="B166" s="146"/>
    </row>
    <row r="167" spans="2:2" x14ac:dyDescent="0.2">
      <c r="B167" s="146"/>
    </row>
    <row r="168" spans="2:2" x14ac:dyDescent="0.2">
      <c r="B168" s="146"/>
    </row>
    <row r="169" spans="2:2" x14ac:dyDescent="0.2">
      <c r="B169" s="146"/>
    </row>
    <row r="170" spans="2:2" x14ac:dyDescent="0.2">
      <c r="B170" s="146"/>
    </row>
    <row r="171" spans="2:2" x14ac:dyDescent="0.2">
      <c r="B171" s="146"/>
    </row>
    <row r="172" spans="2:2" x14ac:dyDescent="0.2">
      <c r="B172" s="146"/>
    </row>
    <row r="173" spans="2:2" x14ac:dyDescent="0.2">
      <c r="B173" s="146"/>
    </row>
    <row r="174" spans="2:2" x14ac:dyDescent="0.2">
      <c r="B174" s="146"/>
    </row>
    <row r="175" spans="2:2" x14ac:dyDescent="0.2">
      <c r="B175" s="146"/>
    </row>
    <row r="176" spans="2:2" x14ac:dyDescent="0.2">
      <c r="B176" s="146"/>
    </row>
    <row r="177" spans="2:2" x14ac:dyDescent="0.2">
      <c r="B177" s="146"/>
    </row>
    <row r="178" spans="2:2" x14ac:dyDescent="0.2">
      <c r="B178" s="146"/>
    </row>
    <row r="179" spans="2:2" x14ac:dyDescent="0.2">
      <c r="B179" s="146"/>
    </row>
    <row r="180" spans="2:2" x14ac:dyDescent="0.2">
      <c r="B180" s="146"/>
    </row>
    <row r="181" spans="2:2" x14ac:dyDescent="0.2">
      <c r="B181" s="146"/>
    </row>
    <row r="182" spans="2:2" x14ac:dyDescent="0.2">
      <c r="B182" s="146"/>
    </row>
    <row r="183" spans="2:2" x14ac:dyDescent="0.2">
      <c r="B183" s="146"/>
    </row>
    <row r="184" spans="2:2" x14ac:dyDescent="0.2">
      <c r="B184" s="146"/>
    </row>
    <row r="185" spans="2:2" x14ac:dyDescent="0.2">
      <c r="B185" s="146"/>
    </row>
    <row r="186" spans="2:2" x14ac:dyDescent="0.2">
      <c r="B186" s="146"/>
    </row>
    <row r="187" spans="2:2" x14ac:dyDescent="0.2">
      <c r="B187" s="146"/>
    </row>
    <row r="188" spans="2:2" x14ac:dyDescent="0.2">
      <c r="B188" s="146"/>
    </row>
    <row r="189" spans="2:2" x14ac:dyDescent="0.2">
      <c r="B189" s="146"/>
    </row>
    <row r="190" spans="2:2" x14ac:dyDescent="0.2">
      <c r="B190" s="146"/>
    </row>
    <row r="191" spans="2:2" x14ac:dyDescent="0.2">
      <c r="B191" s="146"/>
    </row>
    <row r="192" spans="2:2" x14ac:dyDescent="0.2">
      <c r="B192" s="146"/>
    </row>
    <row r="193" spans="2:2" x14ac:dyDescent="0.2">
      <c r="B193" s="146"/>
    </row>
    <row r="194" spans="2:2" x14ac:dyDescent="0.2">
      <c r="B194" s="146"/>
    </row>
    <row r="195" spans="2:2" x14ac:dyDescent="0.2">
      <c r="B195" s="146"/>
    </row>
    <row r="196" spans="2:2" x14ac:dyDescent="0.2">
      <c r="B196" s="146"/>
    </row>
    <row r="197" spans="2:2" x14ac:dyDescent="0.2">
      <c r="B197" s="146"/>
    </row>
    <row r="198" spans="2:2" x14ac:dyDescent="0.2">
      <c r="B198" s="146"/>
    </row>
    <row r="199" spans="2:2" x14ac:dyDescent="0.2">
      <c r="B199" s="146"/>
    </row>
    <row r="200" spans="2:2" x14ac:dyDescent="0.2">
      <c r="B200" s="146"/>
    </row>
    <row r="201" spans="2:2" x14ac:dyDescent="0.2">
      <c r="B201" s="146"/>
    </row>
    <row r="202" spans="2:2" x14ac:dyDescent="0.2">
      <c r="B202" s="146"/>
    </row>
    <row r="203" spans="2:2" x14ac:dyDescent="0.2">
      <c r="B203" s="146"/>
    </row>
    <row r="204" spans="2:2" x14ac:dyDescent="0.2">
      <c r="B204" s="146"/>
    </row>
    <row r="205" spans="2:2" x14ac:dyDescent="0.2">
      <c r="B205" s="146"/>
    </row>
    <row r="206" spans="2:2" x14ac:dyDescent="0.2">
      <c r="B206" s="146"/>
    </row>
    <row r="207" spans="2:2" x14ac:dyDescent="0.2">
      <c r="B207" s="146"/>
    </row>
    <row r="208" spans="2:2" x14ac:dyDescent="0.2">
      <c r="B208" s="146"/>
    </row>
    <row r="209" spans="2:3" x14ac:dyDescent="0.2">
      <c r="B209" s="146"/>
    </row>
    <row r="210" spans="2:3" x14ac:dyDescent="0.2">
      <c r="B210" s="146"/>
    </row>
    <row r="211" spans="2:3" x14ac:dyDescent="0.2">
      <c r="B211" s="146"/>
    </row>
    <row r="212" spans="2:3" x14ac:dyDescent="0.2">
      <c r="B212" s="146"/>
    </row>
    <row r="213" spans="2:3" x14ac:dyDescent="0.2">
      <c r="B213" s="146"/>
    </row>
    <row r="214" spans="2:3" x14ac:dyDescent="0.2">
      <c r="B214" s="146"/>
      <c r="C214" s="147"/>
    </row>
    <row r="215" spans="2:3" x14ac:dyDescent="0.2">
      <c r="B215" s="146"/>
    </row>
    <row r="216" spans="2:3" x14ac:dyDescent="0.2">
      <c r="B216" s="146"/>
    </row>
    <row r="217" spans="2:3" x14ac:dyDescent="0.2">
      <c r="B217" s="146"/>
    </row>
    <row r="218" spans="2:3" x14ac:dyDescent="0.2">
      <c r="B218" s="146"/>
    </row>
    <row r="219" spans="2:3" x14ac:dyDescent="0.2">
      <c r="B219" s="146"/>
    </row>
    <row r="220" spans="2:3" x14ac:dyDescent="0.2">
      <c r="B220" s="146"/>
    </row>
    <row r="221" spans="2:3" x14ac:dyDescent="0.2">
      <c r="B221" s="146"/>
      <c r="C221" s="148"/>
    </row>
    <row r="239" spans="4:4" x14ac:dyDescent="0.2">
      <c r="D239" s="148"/>
    </row>
  </sheetData>
  <mergeCells count="14">
    <mergeCell ref="B19:C19"/>
    <mergeCell ref="A2:G2"/>
    <mergeCell ref="A14:G14"/>
    <mergeCell ref="B16:C16"/>
    <mergeCell ref="B17:C17"/>
    <mergeCell ref="B18:C18"/>
    <mergeCell ref="B26:C26"/>
    <mergeCell ref="A28:B28"/>
    <mergeCell ref="B20:C20"/>
    <mergeCell ref="B21:C21"/>
    <mergeCell ref="B22:C22"/>
    <mergeCell ref="B23:C23"/>
    <mergeCell ref="B24:C24"/>
    <mergeCell ref="B25:C25"/>
  </mergeCells>
  <pageMargins left="0.7" right="0.7" top="0.75" bottom="0.75" header="0.3" footer="0.3"/>
  <pageSetup paperSize="9" scale="8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37"/>
  <sheetViews>
    <sheetView topLeftCell="D6" zoomScale="90" zoomScaleNormal="90" workbookViewId="0">
      <selection activeCell="G19" sqref="G19"/>
    </sheetView>
  </sheetViews>
  <sheetFormatPr defaultRowHeight="12.75" x14ac:dyDescent="0.2"/>
  <cols>
    <col min="1" max="1" width="5.28515625" style="5" customWidth="1"/>
    <col min="2" max="2" width="48.7109375" style="14" bestFit="1" customWidth="1"/>
    <col min="3" max="3" width="13.28515625" style="5" bestFit="1" customWidth="1"/>
    <col min="4" max="4" width="19.28515625" style="5" customWidth="1"/>
    <col min="5" max="5" width="16.85546875" style="5" customWidth="1"/>
    <col min="6" max="6" width="14.42578125" style="15" customWidth="1"/>
    <col min="7" max="7" width="16.42578125" style="5" customWidth="1"/>
    <col min="8" max="8" width="15.42578125" style="5" customWidth="1"/>
    <col min="9" max="9" width="19" style="16" customWidth="1"/>
    <col min="10" max="10" width="18.85546875" style="5" customWidth="1"/>
    <col min="11" max="11" width="19.42578125" style="17" customWidth="1"/>
    <col min="12" max="12" width="15.7109375" style="5" customWidth="1"/>
    <col min="13" max="13" width="15.5703125" style="16" customWidth="1"/>
    <col min="14" max="14" width="15.85546875" style="5" customWidth="1"/>
    <col min="15" max="15" width="39.7109375" style="19" customWidth="1"/>
    <col min="16" max="16" width="24.85546875" style="19" customWidth="1"/>
    <col min="17" max="29" width="9.140625" style="19"/>
    <col min="30" max="16384" width="9.140625" style="5"/>
  </cols>
  <sheetData>
    <row r="1" spans="1:48" x14ac:dyDescent="0.2">
      <c r="A1" s="522" t="s">
        <v>51</v>
      </c>
      <c r="B1" s="522"/>
      <c r="C1" s="211" t="s">
        <v>52</v>
      </c>
      <c r="D1" s="212"/>
      <c r="E1" s="213"/>
      <c r="F1" s="214"/>
      <c r="G1" s="214"/>
      <c r="H1" s="214"/>
      <c r="I1" s="214"/>
      <c r="J1" s="214"/>
      <c r="K1" s="214"/>
      <c r="L1" s="215"/>
      <c r="M1" s="215"/>
      <c r="N1" s="215"/>
      <c r="O1" s="216" t="s">
        <v>53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</row>
    <row r="2" spans="1:48" x14ac:dyDescent="0.2">
      <c r="A2" s="522" t="s">
        <v>54</v>
      </c>
      <c r="B2" s="522"/>
      <c r="C2" s="211" t="s">
        <v>15</v>
      </c>
      <c r="D2" s="212"/>
      <c r="E2" s="213"/>
      <c r="F2" s="217"/>
      <c r="G2" s="217"/>
      <c r="H2" s="214"/>
      <c r="I2" s="217"/>
      <c r="J2" s="217"/>
      <c r="K2" s="217"/>
      <c r="L2" s="215"/>
      <c r="M2" s="215"/>
      <c r="N2" s="215"/>
      <c r="O2" s="21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4"/>
    </row>
    <row r="3" spans="1:48" x14ac:dyDescent="0.2">
      <c r="A3" s="522" t="s">
        <v>55</v>
      </c>
      <c r="B3" s="522"/>
      <c r="C3" s="211" t="s">
        <v>56</v>
      </c>
      <c r="D3" s="212"/>
      <c r="E3" s="213"/>
      <c r="F3" s="214"/>
      <c r="G3" s="214"/>
      <c r="H3" s="217"/>
      <c r="I3" s="214"/>
      <c r="J3" s="217"/>
      <c r="K3" s="217"/>
      <c r="L3" s="215"/>
      <c r="M3" s="215"/>
      <c r="N3" s="215"/>
      <c r="O3" s="21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4"/>
    </row>
    <row r="4" spans="1:48" x14ac:dyDescent="0.2">
      <c r="A4" s="522" t="s">
        <v>57</v>
      </c>
      <c r="B4" s="522"/>
      <c r="C4" s="3" t="s">
        <v>58</v>
      </c>
      <c r="D4" s="3"/>
      <c r="E4" s="213"/>
      <c r="F4" s="217"/>
      <c r="G4" s="217"/>
      <c r="H4" s="217"/>
      <c r="I4" s="217"/>
      <c r="J4" s="218">
        <v>4015546.3</v>
      </c>
      <c r="K4" s="217"/>
      <c r="L4" s="214"/>
      <c r="M4" s="215"/>
      <c r="N4" s="214"/>
      <c r="O4" s="21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4"/>
    </row>
    <row r="5" spans="1:48" x14ac:dyDescent="0.2">
      <c r="A5" s="522" t="s">
        <v>59</v>
      </c>
      <c r="B5" s="522"/>
      <c r="C5" s="219" t="s">
        <v>60</v>
      </c>
      <c r="D5" s="220"/>
      <c r="E5" s="213"/>
      <c r="F5" s="214"/>
      <c r="G5" s="214"/>
      <c r="H5" s="214"/>
      <c r="I5" s="214"/>
      <c r="J5" s="217"/>
      <c r="K5" s="217"/>
      <c r="L5" s="214"/>
      <c r="M5" s="214"/>
      <c r="N5" s="214"/>
      <c r="O5" s="21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4"/>
    </row>
    <row r="6" spans="1:48" x14ac:dyDescent="0.2">
      <c r="A6" s="522" t="s">
        <v>61</v>
      </c>
      <c r="B6" s="522"/>
      <c r="C6" s="213"/>
      <c r="D6" s="212"/>
      <c r="E6" s="213"/>
      <c r="F6" s="217"/>
      <c r="G6" s="217"/>
      <c r="H6" s="217"/>
      <c r="I6" s="217"/>
      <c r="J6" s="217"/>
      <c r="K6" s="217"/>
      <c r="L6" s="217"/>
      <c r="M6" s="217"/>
      <c r="N6" s="217"/>
      <c r="O6" s="21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4"/>
    </row>
    <row r="7" spans="1:48" ht="15" customHeight="1" x14ac:dyDescent="0.2">
      <c r="A7" s="517" t="s">
        <v>62</v>
      </c>
      <c r="B7" s="517"/>
      <c r="C7" s="517"/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4"/>
    </row>
    <row r="8" spans="1:48" x14ac:dyDescent="0.2">
      <c r="A8" s="221"/>
      <c r="B8" s="222"/>
      <c r="C8" s="221"/>
      <c r="D8" s="221"/>
      <c r="E8" s="221"/>
      <c r="F8" s="223"/>
      <c r="G8" s="221"/>
      <c r="H8" s="221"/>
      <c r="I8" s="224"/>
      <c r="J8" s="225"/>
      <c r="K8" s="226"/>
      <c r="L8" s="227"/>
      <c r="M8" s="228"/>
      <c r="N8" s="229"/>
      <c r="O8" s="21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4"/>
    </row>
    <row r="9" spans="1:48" ht="14.25" thickBot="1" x14ac:dyDescent="0.3">
      <c r="A9" s="518"/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230"/>
      <c r="M9" s="231"/>
      <c r="N9" s="230"/>
      <c r="O9" s="23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4"/>
    </row>
    <row r="10" spans="1:48" ht="25.5" x14ac:dyDescent="0.2">
      <c r="A10" s="233" t="s">
        <v>63</v>
      </c>
      <c r="B10" s="234" t="s">
        <v>64</v>
      </c>
      <c r="C10" s="234" t="s">
        <v>65</v>
      </c>
      <c r="D10" s="234" t="s">
        <v>66</v>
      </c>
      <c r="E10" s="234" t="s">
        <v>67</v>
      </c>
      <c r="F10" s="235" t="s">
        <v>68</v>
      </c>
      <c r="G10" s="234" t="s">
        <v>69</v>
      </c>
      <c r="H10" s="234" t="s">
        <v>70</v>
      </c>
      <c r="I10" s="236" t="s">
        <v>71</v>
      </c>
      <c r="J10" s="234" t="s">
        <v>72</v>
      </c>
      <c r="K10" s="234" t="s">
        <v>73</v>
      </c>
      <c r="L10" s="234" t="s">
        <v>74</v>
      </c>
      <c r="M10" s="236" t="s">
        <v>75</v>
      </c>
      <c r="N10" s="234" t="s">
        <v>76</v>
      </c>
      <c r="O10" s="237" t="s">
        <v>77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4"/>
    </row>
    <row r="11" spans="1:48" x14ac:dyDescent="0.2">
      <c r="A11" s="238">
        <v>1</v>
      </c>
      <c r="B11" s="239">
        <v>2</v>
      </c>
      <c r="C11" s="240">
        <v>3</v>
      </c>
      <c r="D11" s="240">
        <v>4</v>
      </c>
      <c r="E11" s="240">
        <v>5</v>
      </c>
      <c r="F11" s="240" t="s">
        <v>78</v>
      </c>
      <c r="G11" s="240">
        <v>7</v>
      </c>
      <c r="H11" s="240">
        <v>8</v>
      </c>
      <c r="I11" s="240" t="s">
        <v>79</v>
      </c>
      <c r="J11" s="240">
        <v>10</v>
      </c>
      <c r="K11" s="240">
        <v>11</v>
      </c>
      <c r="L11" s="240">
        <v>12</v>
      </c>
      <c r="M11" s="240">
        <v>13</v>
      </c>
      <c r="N11" s="240">
        <v>14</v>
      </c>
      <c r="O11" s="241">
        <v>15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4"/>
    </row>
    <row r="12" spans="1:48" x14ac:dyDescent="0.2">
      <c r="A12" s="498" t="s">
        <v>80</v>
      </c>
      <c r="B12" s="499"/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499"/>
      <c r="N12" s="499"/>
      <c r="O12" s="50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4"/>
    </row>
    <row r="13" spans="1:48" x14ac:dyDescent="0.2">
      <c r="A13" s="495" t="s">
        <v>81</v>
      </c>
      <c r="B13" s="496"/>
      <c r="C13" s="496"/>
      <c r="D13" s="496"/>
      <c r="E13" s="496"/>
      <c r="F13" s="496"/>
      <c r="G13" s="496"/>
      <c r="H13" s="496"/>
      <c r="I13" s="496"/>
      <c r="J13" s="496"/>
      <c r="K13" s="496"/>
      <c r="L13" s="496"/>
      <c r="M13" s="496"/>
      <c r="N13" s="496"/>
      <c r="O13" s="49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4"/>
    </row>
    <row r="14" spans="1:48" x14ac:dyDescent="0.2">
      <c r="A14" s="242" t="s">
        <v>82</v>
      </c>
      <c r="B14" s="243" t="s">
        <v>83</v>
      </c>
      <c r="C14" s="244" t="s">
        <v>84</v>
      </c>
      <c r="D14" s="245">
        <v>1575116</v>
      </c>
      <c r="E14" s="245">
        <v>35500</v>
      </c>
      <c r="F14" s="246">
        <f>E14/D14</f>
        <v>2.2538022596430993E-2</v>
      </c>
      <c r="G14" s="247">
        <v>5.1605629999999998</v>
      </c>
      <c r="H14" s="248">
        <v>4.5179999999999998</v>
      </c>
      <c r="I14" s="249">
        <f>E14*H14</f>
        <v>160389</v>
      </c>
      <c r="J14" s="250">
        <f>I14/J$4</f>
        <v>3.9942012373260401E-2</v>
      </c>
      <c r="K14" s="251" t="s">
        <v>85</v>
      </c>
      <c r="L14" s="252"/>
      <c r="M14" s="252"/>
      <c r="N14" s="253"/>
      <c r="O14" s="254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4"/>
    </row>
    <row r="15" spans="1:48" x14ac:dyDescent="0.2">
      <c r="A15" s="242" t="s">
        <v>86</v>
      </c>
      <c r="B15" s="243" t="s">
        <v>87</v>
      </c>
      <c r="C15" s="244" t="s">
        <v>88</v>
      </c>
      <c r="D15" s="245">
        <v>63457358</v>
      </c>
      <c r="E15" s="245">
        <v>2404</v>
      </c>
      <c r="F15" s="246">
        <f>E15/D15</f>
        <v>3.7883707670275213E-5</v>
      </c>
      <c r="G15" s="247">
        <v>13.2507</v>
      </c>
      <c r="H15" s="248">
        <v>13.295</v>
      </c>
      <c r="I15" s="249">
        <f>E15*H15</f>
        <v>31961.18</v>
      </c>
      <c r="J15" s="250">
        <f>I15/J$4</f>
        <v>7.9593603490513854E-3</v>
      </c>
      <c r="K15" s="251" t="s">
        <v>89</v>
      </c>
      <c r="L15" s="252"/>
      <c r="M15" s="252"/>
      <c r="N15" s="253"/>
      <c r="O15" s="254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4"/>
    </row>
    <row r="16" spans="1:48" x14ac:dyDescent="0.2">
      <c r="A16" s="242" t="s">
        <v>90</v>
      </c>
      <c r="B16" s="243" t="s">
        <v>91</v>
      </c>
      <c r="C16" s="244" t="s">
        <v>92</v>
      </c>
      <c r="D16" s="245">
        <v>341296</v>
      </c>
      <c r="E16" s="245">
        <v>12824</v>
      </c>
      <c r="F16" s="246">
        <f t="shared" ref="F16:F35" si="0">E16/D16</f>
        <v>3.757442220242839E-2</v>
      </c>
      <c r="G16" s="247">
        <v>35.136035999999997</v>
      </c>
      <c r="H16" s="255">
        <v>0.2</v>
      </c>
      <c r="I16" s="249">
        <f>E16*H16</f>
        <v>2564.8000000000002</v>
      </c>
      <c r="J16" s="250">
        <f>I16/J$4</f>
        <v>6.3871757623614009E-4</v>
      </c>
      <c r="K16" s="251" t="s">
        <v>85</v>
      </c>
      <c r="L16" s="252"/>
      <c r="M16" s="252"/>
      <c r="N16" s="253"/>
      <c r="O16" s="254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4"/>
    </row>
    <row r="17" spans="1:48" x14ac:dyDescent="0.2">
      <c r="A17" s="242" t="s">
        <v>93</v>
      </c>
      <c r="B17" s="243" t="s">
        <v>94</v>
      </c>
      <c r="C17" s="244" t="s">
        <v>95</v>
      </c>
      <c r="D17" s="245">
        <v>11104166</v>
      </c>
      <c r="E17" s="245">
        <v>590000</v>
      </c>
      <c r="F17" s="246">
        <f>E17/D17</f>
        <v>5.3133211445145906E-2</v>
      </c>
      <c r="G17" s="247">
        <v>0.47410000000000002</v>
      </c>
      <c r="H17" s="255">
        <v>0.23</v>
      </c>
      <c r="I17" s="249">
        <f t="shared" ref="I17:I35" si="1">E17*H17</f>
        <v>135700</v>
      </c>
      <c r="J17" s="250">
        <f t="shared" ref="J17:J35" si="2">I17/J$4</f>
        <v>3.3793658412057163E-2</v>
      </c>
      <c r="K17" s="251" t="s">
        <v>85</v>
      </c>
      <c r="L17" s="252"/>
      <c r="M17" s="252"/>
      <c r="N17" s="253"/>
      <c r="O17" s="254"/>
      <c r="P17" s="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4"/>
    </row>
    <row r="18" spans="1:48" x14ac:dyDescent="0.2">
      <c r="A18" s="242" t="s">
        <v>96</v>
      </c>
      <c r="B18" s="243" t="s">
        <v>97</v>
      </c>
      <c r="C18" s="244" t="s">
        <v>98</v>
      </c>
      <c r="D18" s="245">
        <v>948601</v>
      </c>
      <c r="E18" s="245">
        <v>9600</v>
      </c>
      <c r="F18" s="246">
        <f t="shared" si="0"/>
        <v>1.0120166434570489E-2</v>
      </c>
      <c r="G18" s="247">
        <v>42.779843999999997</v>
      </c>
      <c r="H18" s="255">
        <v>20</v>
      </c>
      <c r="I18" s="249">
        <f t="shared" si="1"/>
        <v>192000</v>
      </c>
      <c r="J18" s="250">
        <f t="shared" si="2"/>
        <v>4.7814166655231943E-2</v>
      </c>
      <c r="K18" s="251" t="s">
        <v>85</v>
      </c>
      <c r="L18" s="250"/>
      <c r="M18" s="256"/>
      <c r="N18" s="253"/>
      <c r="O18" s="257"/>
      <c r="P18" s="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4"/>
    </row>
    <row r="19" spans="1:48" x14ac:dyDescent="0.2">
      <c r="A19" s="242" t="s">
        <v>99</v>
      </c>
      <c r="B19" s="243" t="s">
        <v>100</v>
      </c>
      <c r="C19" s="258" t="s">
        <v>101</v>
      </c>
      <c r="D19" s="245">
        <v>89405</v>
      </c>
      <c r="E19" s="245">
        <v>8900</v>
      </c>
      <c r="F19" s="246">
        <f t="shared" si="0"/>
        <v>9.9547005201051392E-2</v>
      </c>
      <c r="G19" s="247">
        <v>6</v>
      </c>
      <c r="H19" s="255">
        <v>8</v>
      </c>
      <c r="I19" s="249">
        <f t="shared" si="1"/>
        <v>71200</v>
      </c>
      <c r="J19" s="250">
        <f t="shared" si="2"/>
        <v>1.7731086801315181E-2</v>
      </c>
      <c r="K19" s="251" t="s">
        <v>85</v>
      </c>
      <c r="L19" s="252"/>
      <c r="M19" s="252"/>
      <c r="N19" s="253"/>
      <c r="O19" s="254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4"/>
    </row>
    <row r="20" spans="1:48" ht="25.5" x14ac:dyDescent="0.2">
      <c r="A20" s="259" t="s">
        <v>102</v>
      </c>
      <c r="B20" s="243" t="s">
        <v>103</v>
      </c>
      <c r="C20" s="258" t="s">
        <v>104</v>
      </c>
      <c r="D20" s="245">
        <v>578906</v>
      </c>
      <c r="E20" s="245">
        <v>1634</v>
      </c>
      <c r="F20" s="246">
        <f t="shared" si="0"/>
        <v>2.8225653214856987E-3</v>
      </c>
      <c r="G20" s="247">
        <v>187.31569099999999</v>
      </c>
      <c r="H20" s="255">
        <v>222.56</v>
      </c>
      <c r="I20" s="249">
        <f t="shared" si="1"/>
        <v>363663.04</v>
      </c>
      <c r="J20" s="250">
        <f t="shared" si="2"/>
        <v>9.0563777088063957E-2</v>
      </c>
      <c r="K20" s="251" t="s">
        <v>85</v>
      </c>
      <c r="L20" s="250">
        <f>J20-5%</f>
        <v>4.0563777088063954E-2</v>
      </c>
      <c r="M20" s="251">
        <v>12185.0013</v>
      </c>
      <c r="N20" s="253" t="s">
        <v>105</v>
      </c>
      <c r="O20" s="257" t="s">
        <v>106</v>
      </c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4"/>
    </row>
    <row r="21" spans="1:48" x14ac:dyDescent="0.2">
      <c r="A21" s="242" t="s">
        <v>107</v>
      </c>
      <c r="B21" s="260" t="s">
        <v>108</v>
      </c>
      <c r="C21" s="252" t="s">
        <v>109</v>
      </c>
      <c r="D21" s="245">
        <v>3137454</v>
      </c>
      <c r="E21" s="245">
        <v>1965</v>
      </c>
      <c r="F21" s="250">
        <f t="shared" si="0"/>
        <v>6.2630400318219805E-4</v>
      </c>
      <c r="G21" s="247">
        <v>67.248000000000005</v>
      </c>
      <c r="H21" s="255">
        <v>96.311999999999998</v>
      </c>
      <c r="I21" s="249">
        <f t="shared" si="1"/>
        <v>189253.08</v>
      </c>
      <c r="J21" s="250">
        <f t="shared" si="2"/>
        <v>4.7130095349666369E-2</v>
      </c>
      <c r="K21" s="251" t="s">
        <v>89</v>
      </c>
      <c r="L21" s="250"/>
      <c r="M21" s="251"/>
      <c r="N21" s="253"/>
      <c r="O21" s="257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4"/>
    </row>
    <row r="22" spans="1:48" x14ac:dyDescent="0.2">
      <c r="A22" s="242" t="s">
        <v>110</v>
      </c>
      <c r="B22" s="243" t="s">
        <v>111</v>
      </c>
      <c r="C22" s="258" t="s">
        <v>112</v>
      </c>
      <c r="D22" s="245">
        <v>56887</v>
      </c>
      <c r="E22" s="245">
        <v>338</v>
      </c>
      <c r="F22" s="246">
        <f t="shared" si="0"/>
        <v>5.9416035298047003E-3</v>
      </c>
      <c r="G22" s="247">
        <v>231.786834</v>
      </c>
      <c r="H22" s="255">
        <v>0</v>
      </c>
      <c r="I22" s="249">
        <f t="shared" si="1"/>
        <v>0</v>
      </c>
      <c r="J22" s="250">
        <f t="shared" si="2"/>
        <v>0</v>
      </c>
      <c r="K22" s="251" t="s">
        <v>85</v>
      </c>
      <c r="L22" s="250"/>
      <c r="M22" s="242"/>
      <c r="N22" s="253"/>
      <c r="O22" s="254"/>
      <c r="P22" s="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4"/>
    </row>
    <row r="23" spans="1:48" x14ac:dyDescent="0.2">
      <c r="A23" s="242" t="s">
        <v>113</v>
      </c>
      <c r="B23" s="243" t="s">
        <v>114</v>
      </c>
      <c r="C23" s="258" t="s">
        <v>115</v>
      </c>
      <c r="D23" s="245">
        <v>779269</v>
      </c>
      <c r="E23" s="245">
        <v>30380</v>
      </c>
      <c r="F23" s="246">
        <f t="shared" si="0"/>
        <v>3.8985254129190308E-2</v>
      </c>
      <c r="G23" s="247">
        <v>7.9651750000000003</v>
      </c>
      <c r="H23" s="255">
        <v>0</v>
      </c>
      <c r="I23" s="249">
        <f t="shared" si="1"/>
        <v>0</v>
      </c>
      <c r="J23" s="250">
        <f t="shared" si="2"/>
        <v>0</v>
      </c>
      <c r="K23" s="251" t="s">
        <v>85</v>
      </c>
      <c r="L23" s="250"/>
      <c r="M23" s="242"/>
      <c r="N23" s="253"/>
      <c r="O23" s="254"/>
      <c r="P23" s="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4"/>
    </row>
    <row r="24" spans="1:48" x14ac:dyDescent="0.2">
      <c r="A24" s="242" t="s">
        <v>116</v>
      </c>
      <c r="B24" s="243" t="s">
        <v>117</v>
      </c>
      <c r="C24" s="258" t="s">
        <v>118</v>
      </c>
      <c r="D24" s="245">
        <v>364462</v>
      </c>
      <c r="E24" s="245">
        <v>36000</v>
      </c>
      <c r="F24" s="246">
        <f t="shared" si="0"/>
        <v>9.8775729705703197E-2</v>
      </c>
      <c r="G24" s="247">
        <v>8.1703849999999996</v>
      </c>
      <c r="H24" s="255">
        <v>0</v>
      </c>
      <c r="I24" s="249">
        <f t="shared" si="1"/>
        <v>0</v>
      </c>
      <c r="J24" s="250">
        <f t="shared" si="2"/>
        <v>0</v>
      </c>
      <c r="K24" s="251" t="s">
        <v>85</v>
      </c>
      <c r="L24" s="250"/>
      <c r="M24" s="242"/>
      <c r="N24" s="253"/>
      <c r="O24" s="254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4"/>
    </row>
    <row r="25" spans="1:48" ht="25.5" x14ac:dyDescent="0.2">
      <c r="A25" s="242" t="s">
        <v>119</v>
      </c>
      <c r="B25" s="243" t="s">
        <v>120</v>
      </c>
      <c r="C25" s="258" t="s">
        <v>121</v>
      </c>
      <c r="D25" s="245">
        <v>186321</v>
      </c>
      <c r="E25" s="245">
        <v>8134</v>
      </c>
      <c r="F25" s="246">
        <f t="shared" si="0"/>
        <v>4.3655841263196313E-2</v>
      </c>
      <c r="G25" s="247">
        <v>58.916899999999998</v>
      </c>
      <c r="H25" s="255">
        <v>48.5</v>
      </c>
      <c r="I25" s="249">
        <f t="shared" si="1"/>
        <v>394499</v>
      </c>
      <c r="J25" s="250">
        <f t="shared" si="2"/>
        <v>9.8242921517303891E-2</v>
      </c>
      <c r="K25" s="251" t="s">
        <v>85</v>
      </c>
      <c r="L25" s="250">
        <f t="shared" ref="L25" si="3">J25-5%</f>
        <v>4.8242921517303888E-2</v>
      </c>
      <c r="M25" s="251">
        <v>13218.2</v>
      </c>
      <c r="N25" s="253" t="s">
        <v>122</v>
      </c>
      <c r="O25" s="257" t="s">
        <v>106</v>
      </c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4"/>
    </row>
    <row r="26" spans="1:48" x14ac:dyDescent="0.2">
      <c r="A26" s="242" t="s">
        <v>123</v>
      </c>
      <c r="B26" s="243" t="s">
        <v>124</v>
      </c>
      <c r="C26" s="258" t="s">
        <v>125</v>
      </c>
      <c r="D26" s="245">
        <v>1495447</v>
      </c>
      <c r="E26" s="245">
        <v>25650</v>
      </c>
      <c r="F26" s="246">
        <f t="shared" si="0"/>
        <v>1.7152062226210626E-2</v>
      </c>
      <c r="G26" s="247">
        <v>4.9820659999999997</v>
      </c>
      <c r="H26" s="255">
        <v>1.99</v>
      </c>
      <c r="I26" s="249">
        <f t="shared" si="1"/>
        <v>51043.5</v>
      </c>
      <c r="J26" s="250">
        <f t="shared" si="2"/>
        <v>1.2711470914928811E-2</v>
      </c>
      <c r="K26" s="251" t="s">
        <v>85</v>
      </c>
      <c r="L26" s="250"/>
      <c r="M26" s="242"/>
      <c r="N26" s="253"/>
      <c r="O26" s="254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4"/>
    </row>
    <row r="27" spans="1:48" x14ac:dyDescent="0.2">
      <c r="A27" s="242" t="s">
        <v>126</v>
      </c>
      <c r="B27" s="243" t="s">
        <v>127</v>
      </c>
      <c r="C27" s="258" t="s">
        <v>128</v>
      </c>
      <c r="D27" s="245">
        <v>4634633</v>
      </c>
      <c r="E27" s="245">
        <v>13410</v>
      </c>
      <c r="F27" s="246">
        <f t="shared" si="0"/>
        <v>2.8934329859559536E-3</v>
      </c>
      <c r="G27" s="247">
        <v>14.638</v>
      </c>
      <c r="H27" s="255">
        <v>14.2</v>
      </c>
      <c r="I27" s="249">
        <f t="shared" si="1"/>
        <v>190422</v>
      </c>
      <c r="J27" s="250">
        <f t="shared" si="2"/>
        <v>4.7421193973034258E-2</v>
      </c>
      <c r="K27" s="251" t="s">
        <v>85</v>
      </c>
      <c r="L27" s="250"/>
      <c r="M27" s="242"/>
      <c r="N27" s="253"/>
      <c r="O27" s="254"/>
      <c r="P27" s="6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4"/>
    </row>
    <row r="28" spans="1:48" x14ac:dyDescent="0.2">
      <c r="A28" s="242" t="s">
        <v>129</v>
      </c>
      <c r="B28" s="243" t="s">
        <v>130</v>
      </c>
      <c r="C28" s="258" t="s">
        <v>131</v>
      </c>
      <c r="D28" s="245">
        <v>2796050</v>
      </c>
      <c r="E28" s="245">
        <v>160500</v>
      </c>
      <c r="F28" s="246">
        <f t="shared" si="0"/>
        <v>5.7402406966971263E-2</v>
      </c>
      <c r="G28" s="247">
        <v>1.6557630000000001</v>
      </c>
      <c r="H28" s="255">
        <v>1.21</v>
      </c>
      <c r="I28" s="249">
        <f t="shared" si="1"/>
        <v>194205</v>
      </c>
      <c r="J28" s="250">
        <f t="shared" si="2"/>
        <v>4.8363282475413126E-2</v>
      </c>
      <c r="K28" s="251" t="s">
        <v>85</v>
      </c>
      <c r="L28" s="250"/>
      <c r="M28" s="261"/>
      <c r="N28" s="262"/>
      <c r="O28" s="263"/>
      <c r="P28" s="6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4"/>
    </row>
    <row r="29" spans="1:48" x14ac:dyDescent="0.2">
      <c r="A29" s="242" t="s">
        <v>132</v>
      </c>
      <c r="B29" s="243" t="s">
        <v>133</v>
      </c>
      <c r="C29" s="258" t="s">
        <v>134</v>
      </c>
      <c r="D29" s="245">
        <v>531676</v>
      </c>
      <c r="E29" s="245">
        <v>13476</v>
      </c>
      <c r="F29" s="246">
        <f t="shared" si="0"/>
        <v>2.5346263513869351E-2</v>
      </c>
      <c r="G29" s="247">
        <v>4.2058059999999999</v>
      </c>
      <c r="H29" s="255">
        <v>4</v>
      </c>
      <c r="I29" s="249">
        <f t="shared" si="1"/>
        <v>53904</v>
      </c>
      <c r="J29" s="250">
        <f t="shared" si="2"/>
        <v>1.3423827288456367E-2</v>
      </c>
      <c r="K29" s="251" t="s">
        <v>85</v>
      </c>
      <c r="L29" s="250"/>
      <c r="M29" s="259"/>
      <c r="N29" s="262"/>
      <c r="O29" s="264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4"/>
    </row>
    <row r="30" spans="1:48" x14ac:dyDescent="0.2">
      <c r="A30" s="242" t="s">
        <v>135</v>
      </c>
      <c r="B30" s="243" t="s">
        <v>136</v>
      </c>
      <c r="C30" s="258" t="s">
        <v>137</v>
      </c>
      <c r="D30" s="245">
        <v>583338</v>
      </c>
      <c r="E30" s="245">
        <v>5173</v>
      </c>
      <c r="F30" s="246">
        <f t="shared" si="0"/>
        <v>8.8679290565675476E-3</v>
      </c>
      <c r="G30" s="247">
        <v>27.645441999999999</v>
      </c>
      <c r="H30" s="255">
        <v>17.84</v>
      </c>
      <c r="I30" s="249">
        <f t="shared" si="1"/>
        <v>92286.319999999992</v>
      </c>
      <c r="J30" s="250">
        <f t="shared" si="2"/>
        <v>2.2982257731656585E-2</v>
      </c>
      <c r="K30" s="251" t="s">
        <v>85</v>
      </c>
      <c r="L30" s="250"/>
      <c r="M30" s="259"/>
      <c r="N30" s="262"/>
      <c r="O30" s="264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4"/>
    </row>
    <row r="31" spans="1:48" ht="25.5" x14ac:dyDescent="0.2">
      <c r="A31" s="242" t="s">
        <v>138</v>
      </c>
      <c r="B31" s="243" t="s">
        <v>139</v>
      </c>
      <c r="C31" s="258" t="s">
        <v>140</v>
      </c>
      <c r="D31" s="245">
        <v>435741</v>
      </c>
      <c r="E31" s="245">
        <v>27713</v>
      </c>
      <c r="F31" s="246">
        <f t="shared" si="0"/>
        <v>6.3599707165495095E-2</v>
      </c>
      <c r="G31" s="247">
        <v>25.730008000000002</v>
      </c>
      <c r="H31" s="255">
        <v>12.9681</v>
      </c>
      <c r="I31" s="249">
        <f t="shared" si="1"/>
        <v>359384.95529999997</v>
      </c>
      <c r="J31" s="250">
        <f t="shared" si="2"/>
        <v>8.9498396594256679E-2</v>
      </c>
      <c r="K31" s="251" t="s">
        <v>85</v>
      </c>
      <c r="L31" s="250">
        <f>J31-5%</f>
        <v>3.9498396594256677E-2</v>
      </c>
      <c r="M31" s="261">
        <v>12041.6585</v>
      </c>
      <c r="N31" s="253" t="s">
        <v>141</v>
      </c>
      <c r="O31" s="257" t="s">
        <v>106</v>
      </c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4"/>
    </row>
    <row r="32" spans="1:48" ht="25.5" x14ac:dyDescent="0.2">
      <c r="A32" s="242" t="s">
        <v>142</v>
      </c>
      <c r="B32" s="243" t="s">
        <v>143</v>
      </c>
      <c r="C32" s="258" t="s">
        <v>144</v>
      </c>
      <c r="D32" s="245">
        <v>353242</v>
      </c>
      <c r="E32" s="245">
        <v>17014</v>
      </c>
      <c r="F32" s="246">
        <f t="shared" si="0"/>
        <v>4.8165280459288536E-2</v>
      </c>
      <c r="G32" s="247">
        <v>22.464297999999999</v>
      </c>
      <c r="H32" s="255">
        <v>32</v>
      </c>
      <c r="I32" s="249">
        <f t="shared" si="1"/>
        <v>544448</v>
      </c>
      <c r="J32" s="250">
        <f t="shared" si="2"/>
        <v>0.13558503857868606</v>
      </c>
      <c r="K32" s="251" t="s">
        <v>85</v>
      </c>
      <c r="L32" s="250">
        <f>J32-10%</f>
        <v>3.5585038578686057E-2</v>
      </c>
      <c r="M32" s="261">
        <v>18242.4355</v>
      </c>
      <c r="N32" s="253" t="s">
        <v>141</v>
      </c>
      <c r="O32" s="257" t="s">
        <v>106</v>
      </c>
      <c r="P32" s="6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4"/>
    </row>
    <row r="33" spans="1:52" x14ac:dyDescent="0.2">
      <c r="A33" s="242" t="s">
        <v>145</v>
      </c>
      <c r="B33" s="243" t="s">
        <v>146</v>
      </c>
      <c r="C33" s="258" t="s">
        <v>147</v>
      </c>
      <c r="D33" s="245">
        <v>641425</v>
      </c>
      <c r="E33" s="245">
        <v>20000</v>
      </c>
      <c r="F33" s="246">
        <f t="shared" si="0"/>
        <v>3.1180574502085202E-2</v>
      </c>
      <c r="G33" s="247">
        <v>3.184355</v>
      </c>
      <c r="H33" s="255">
        <v>2.9</v>
      </c>
      <c r="I33" s="249">
        <f t="shared" si="1"/>
        <v>58000</v>
      </c>
      <c r="J33" s="250">
        <f t="shared" si="2"/>
        <v>1.4443862843767983E-2</v>
      </c>
      <c r="K33" s="251" t="s">
        <v>85</v>
      </c>
      <c r="L33" s="250"/>
      <c r="M33" s="252"/>
      <c r="N33" s="253"/>
      <c r="O33" s="254"/>
      <c r="P33" s="6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4"/>
    </row>
    <row r="34" spans="1:52" x14ac:dyDescent="0.2">
      <c r="A34" s="242" t="s">
        <v>148</v>
      </c>
      <c r="B34" s="243" t="s">
        <v>149</v>
      </c>
      <c r="C34" s="258" t="s">
        <v>150</v>
      </c>
      <c r="D34" s="245">
        <v>1737914</v>
      </c>
      <c r="E34" s="245">
        <v>42500</v>
      </c>
      <c r="F34" s="246">
        <f t="shared" si="0"/>
        <v>2.4454604773308689E-2</v>
      </c>
      <c r="G34" s="247">
        <v>2.488534</v>
      </c>
      <c r="H34" s="255">
        <v>0</v>
      </c>
      <c r="I34" s="249">
        <f t="shared" si="1"/>
        <v>0</v>
      </c>
      <c r="J34" s="250">
        <f t="shared" si="2"/>
        <v>0</v>
      </c>
      <c r="K34" s="251" t="s">
        <v>85</v>
      </c>
      <c r="L34" s="250"/>
      <c r="M34" s="252"/>
      <c r="N34" s="253"/>
      <c r="O34" s="254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4"/>
    </row>
    <row r="35" spans="1:52" x14ac:dyDescent="0.2">
      <c r="A35" s="242" t="s">
        <v>151</v>
      </c>
      <c r="B35" s="243" t="s">
        <v>152</v>
      </c>
      <c r="C35" s="258" t="s">
        <v>153</v>
      </c>
      <c r="D35" s="245">
        <v>496278</v>
      </c>
      <c r="E35" s="245">
        <v>512</v>
      </c>
      <c r="F35" s="246">
        <f t="shared" si="0"/>
        <v>1.0316798246144299E-3</v>
      </c>
      <c r="G35" s="247">
        <v>5.8753130000000002</v>
      </c>
      <c r="H35" s="255">
        <v>0</v>
      </c>
      <c r="I35" s="249">
        <f t="shared" si="1"/>
        <v>0</v>
      </c>
      <c r="J35" s="250">
        <f t="shared" si="2"/>
        <v>0</v>
      </c>
      <c r="K35" s="251" t="s">
        <v>85</v>
      </c>
      <c r="L35" s="250"/>
      <c r="M35" s="252"/>
      <c r="N35" s="253"/>
      <c r="O35" s="254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4"/>
    </row>
    <row r="36" spans="1:52" x14ac:dyDescent="0.2">
      <c r="A36" s="265" t="s">
        <v>154</v>
      </c>
      <c r="B36" s="266"/>
      <c r="C36" s="266"/>
      <c r="D36" s="267"/>
      <c r="E36" s="267"/>
      <c r="F36" s="268"/>
      <c r="G36" s="267"/>
      <c r="H36" s="267"/>
      <c r="I36" s="267">
        <f>SUM(I14:I35)</f>
        <v>3084923.8753</v>
      </c>
      <c r="J36" s="267"/>
      <c r="K36" s="267"/>
      <c r="L36" s="267"/>
      <c r="M36" s="267"/>
      <c r="N36" s="267"/>
      <c r="O36" s="269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4"/>
    </row>
    <row r="37" spans="1:52" x14ac:dyDescent="0.2">
      <c r="A37" s="495" t="s">
        <v>155</v>
      </c>
      <c r="B37" s="496"/>
      <c r="C37" s="496"/>
      <c r="D37" s="496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7"/>
      <c r="AE37" s="7"/>
      <c r="AF37" s="7"/>
      <c r="AG37" s="7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4"/>
    </row>
    <row r="38" spans="1:52" ht="25.5" x14ac:dyDescent="0.2">
      <c r="A38" s="242" t="s">
        <v>156</v>
      </c>
      <c r="B38" s="260" t="s">
        <v>157</v>
      </c>
      <c r="C38" s="242" t="s">
        <v>158</v>
      </c>
      <c r="D38" s="245">
        <v>10658236</v>
      </c>
      <c r="E38" s="245">
        <v>54000</v>
      </c>
      <c r="F38" s="270">
        <f>E38/D38</f>
        <v>5.0665044384455363E-3</v>
      </c>
      <c r="G38" s="271">
        <v>2.149581</v>
      </c>
      <c r="H38" s="272">
        <v>0.34260000000000002</v>
      </c>
      <c r="I38" s="273">
        <f>E38*H38</f>
        <v>18500.400000000001</v>
      </c>
      <c r="J38" s="274">
        <f>I38/J$4</f>
        <v>4.6071937957731937E-3</v>
      </c>
      <c r="K38" s="275" t="s">
        <v>85</v>
      </c>
      <c r="L38" s="274">
        <v>4.26E-4</v>
      </c>
      <c r="M38" s="276">
        <v>1711.7348999999999</v>
      </c>
      <c r="N38" s="277" t="s">
        <v>159</v>
      </c>
      <c r="O38" s="257" t="s">
        <v>106</v>
      </c>
      <c r="P38" s="6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4"/>
    </row>
    <row r="39" spans="1:52" ht="25.5" x14ac:dyDescent="0.2">
      <c r="A39" s="242" t="s">
        <v>160</v>
      </c>
      <c r="B39" s="260" t="s">
        <v>161</v>
      </c>
      <c r="C39" s="242" t="s">
        <v>162</v>
      </c>
      <c r="D39" s="245">
        <v>3053478</v>
      </c>
      <c r="E39" s="245">
        <v>6250</v>
      </c>
      <c r="F39" s="270">
        <f t="shared" ref="F39:F41" si="4">E39/D39</f>
        <v>2.0468462520443899E-3</v>
      </c>
      <c r="G39" s="271">
        <v>3.61</v>
      </c>
      <c r="H39" s="272">
        <v>3.5</v>
      </c>
      <c r="I39" s="273">
        <f>E39*H39</f>
        <v>21875</v>
      </c>
      <c r="J39" s="274">
        <f t="shared" ref="J39:J41" si="5">I39/J$4</f>
        <v>5.4475775811624935E-3</v>
      </c>
      <c r="K39" s="275" t="s">
        <v>85</v>
      </c>
      <c r="L39" s="274">
        <v>5.04E-4</v>
      </c>
      <c r="M39" s="276">
        <v>2023.8377</v>
      </c>
      <c r="N39" s="277" t="s">
        <v>159</v>
      </c>
      <c r="O39" s="257" t="s">
        <v>106</v>
      </c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9"/>
      <c r="AW39" s="10"/>
      <c r="AX39" s="10"/>
      <c r="AY39" s="10"/>
      <c r="AZ39" s="10"/>
    </row>
    <row r="40" spans="1:52" ht="25.5" x14ac:dyDescent="0.2">
      <c r="A40" s="242" t="s">
        <v>163</v>
      </c>
      <c r="B40" s="260" t="s">
        <v>164</v>
      </c>
      <c r="C40" s="242" t="s">
        <v>165</v>
      </c>
      <c r="D40" s="245">
        <v>4926930</v>
      </c>
      <c r="E40" s="245">
        <v>45500</v>
      </c>
      <c r="F40" s="270">
        <f t="shared" si="4"/>
        <v>9.2349597010714587E-3</v>
      </c>
      <c r="G40" s="271">
        <v>2.3938999999999999</v>
      </c>
      <c r="H40" s="272">
        <v>0.59589999999999999</v>
      </c>
      <c r="I40" s="273">
        <f>E40*H40</f>
        <v>27113.45</v>
      </c>
      <c r="J40" s="274">
        <f t="shared" si="5"/>
        <v>6.7521198796786381E-3</v>
      </c>
      <c r="K40" s="275" t="s">
        <v>85</v>
      </c>
      <c r="L40" s="274">
        <v>6.2500000000000001E-4</v>
      </c>
      <c r="M40" s="276">
        <v>2508.7116000000001</v>
      </c>
      <c r="N40" s="277" t="s">
        <v>159</v>
      </c>
      <c r="O40" s="257" t="s">
        <v>106</v>
      </c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8"/>
      <c r="AE40" s="8"/>
      <c r="AF40" s="8"/>
      <c r="AG40" s="8"/>
      <c r="AH40" s="8"/>
      <c r="AI40" s="3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9"/>
      <c r="AW40" s="10"/>
      <c r="AX40" s="10"/>
      <c r="AY40" s="10"/>
      <c r="AZ40" s="10"/>
    </row>
    <row r="41" spans="1:52" ht="25.5" x14ac:dyDescent="0.2">
      <c r="A41" s="242" t="s">
        <v>166</v>
      </c>
      <c r="B41" s="260" t="s">
        <v>167</v>
      </c>
      <c r="C41" s="242" t="s">
        <v>168</v>
      </c>
      <c r="D41" s="245">
        <v>4076253</v>
      </c>
      <c r="E41" s="245">
        <v>27000</v>
      </c>
      <c r="F41" s="270">
        <f t="shared" si="4"/>
        <v>6.6237301757275614E-3</v>
      </c>
      <c r="G41" s="271">
        <v>1.337</v>
      </c>
      <c r="H41" s="272">
        <v>1.2869999999999999</v>
      </c>
      <c r="I41" s="273">
        <f>E41*H41</f>
        <v>34749</v>
      </c>
      <c r="J41" s="274">
        <f t="shared" si="5"/>
        <v>8.6536170682429935E-3</v>
      </c>
      <c r="K41" s="275" t="s">
        <v>85</v>
      </c>
      <c r="L41" s="274">
        <v>8.0099999999999995E-4</v>
      </c>
      <c r="M41" s="276">
        <v>3215.0297999999998</v>
      </c>
      <c r="N41" s="277" t="s">
        <v>159</v>
      </c>
      <c r="O41" s="257" t="s">
        <v>106</v>
      </c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8"/>
      <c r="AE41" s="8"/>
      <c r="AF41" s="8"/>
      <c r="AG41" s="8"/>
      <c r="AH41" s="8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4"/>
    </row>
    <row r="42" spans="1:52" ht="25.5" x14ac:dyDescent="0.2">
      <c r="A42" s="242" t="s">
        <v>169</v>
      </c>
      <c r="B42" s="260" t="s">
        <v>170</v>
      </c>
      <c r="C42" s="242" t="s">
        <v>171</v>
      </c>
      <c r="D42" s="278">
        <v>239428.2794</v>
      </c>
      <c r="E42" s="255">
        <v>52167.306499999999</v>
      </c>
      <c r="F42" s="270">
        <f>E42/D42</f>
        <v>0.21788281079716099</v>
      </c>
      <c r="G42" s="271">
        <v>5.1277030000000003</v>
      </c>
      <c r="H42" s="272">
        <v>6.5228999999999999</v>
      </c>
      <c r="I42" s="273">
        <f>E42*H42</f>
        <v>340282.12356884999</v>
      </c>
      <c r="J42" s="274">
        <f>I42/J$4</f>
        <v>8.4741177948527202E-2</v>
      </c>
      <c r="K42" s="240" t="s">
        <v>89</v>
      </c>
      <c r="L42" s="274">
        <v>7.8399999999999997E-3</v>
      </c>
      <c r="M42" s="276">
        <v>31483.736000000001</v>
      </c>
      <c r="N42" s="277" t="s">
        <v>159</v>
      </c>
      <c r="O42" s="257" t="s">
        <v>106</v>
      </c>
      <c r="P42" s="6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8"/>
      <c r="AE42" s="8"/>
      <c r="AF42" s="8"/>
      <c r="AG42" s="8"/>
      <c r="AH42" s="8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4"/>
    </row>
    <row r="43" spans="1:52" x14ac:dyDescent="0.2">
      <c r="A43" s="279" t="s">
        <v>172</v>
      </c>
      <c r="B43" s="280"/>
      <c r="C43" s="280"/>
      <c r="D43" s="281"/>
      <c r="E43" s="281"/>
      <c r="F43" s="281"/>
      <c r="G43" s="281"/>
      <c r="H43" s="281"/>
      <c r="I43" s="282">
        <f>SUM(I38:I42)</f>
        <v>442519.97356884996</v>
      </c>
      <c r="J43" s="283"/>
      <c r="K43" s="284"/>
      <c r="L43" s="280"/>
      <c r="M43" s="280"/>
      <c r="N43" s="280"/>
      <c r="O43" s="285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4"/>
    </row>
    <row r="44" spans="1:52" x14ac:dyDescent="0.2">
      <c r="A44" s="519" t="s">
        <v>173</v>
      </c>
      <c r="B44" s="520"/>
      <c r="C44" s="520"/>
      <c r="D44" s="520"/>
      <c r="E44" s="520"/>
      <c r="F44" s="520"/>
      <c r="G44" s="520"/>
      <c r="H44" s="520"/>
      <c r="I44" s="520"/>
      <c r="J44" s="520"/>
      <c r="K44" s="520"/>
      <c r="L44" s="520"/>
      <c r="M44" s="520"/>
      <c r="N44" s="520"/>
      <c r="O44" s="521"/>
      <c r="P44" s="1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4"/>
    </row>
    <row r="45" spans="1:52" x14ac:dyDescent="0.2">
      <c r="A45" s="519" t="s">
        <v>174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4"/>
    </row>
    <row r="46" spans="1:52" x14ac:dyDescent="0.2">
      <c r="A46" s="238" t="s">
        <v>175</v>
      </c>
      <c r="B46" s="14" t="s">
        <v>176</v>
      </c>
      <c r="C46" s="5" t="s">
        <v>177</v>
      </c>
      <c r="D46" s="16">
        <v>12460000000</v>
      </c>
      <c r="E46" s="286">
        <v>200</v>
      </c>
      <c r="F46" s="287">
        <f>E46/D46</f>
        <v>1.6051364365971106E-8</v>
      </c>
      <c r="G46" s="275">
        <v>328.46269999999998</v>
      </c>
      <c r="H46" s="16">
        <v>336.17</v>
      </c>
      <c r="I46" s="16">
        <f>E46*H46</f>
        <v>67234</v>
      </c>
      <c r="J46" s="287">
        <f>I46/J$4</f>
        <v>1.6743425421343043E-2</v>
      </c>
      <c r="K46" s="240" t="s">
        <v>89</v>
      </c>
      <c r="L46" s="10"/>
      <c r="M46" s="288"/>
      <c r="N46" s="10"/>
      <c r="O46" s="289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4"/>
    </row>
    <row r="47" spans="1:52" x14ac:dyDescent="0.2">
      <c r="A47" s="238" t="s">
        <v>178</v>
      </c>
      <c r="B47" s="14" t="s">
        <v>179</v>
      </c>
      <c r="C47" s="5" t="s">
        <v>180</v>
      </c>
      <c r="D47" s="16">
        <v>471830000</v>
      </c>
      <c r="E47" s="286">
        <v>215</v>
      </c>
      <c r="F47" s="287">
        <f t="shared" ref="F47:F50" si="6">E47/D47</f>
        <v>4.5567259394273363E-7</v>
      </c>
      <c r="G47" s="275">
        <v>339.06360000000001</v>
      </c>
      <c r="H47" s="16">
        <v>358.07</v>
      </c>
      <c r="I47" s="16">
        <f t="shared" ref="I47:I50" si="7">E47*H47</f>
        <v>76985.05</v>
      </c>
      <c r="J47" s="287">
        <f t="shared" ref="J47:J50" si="8">I47/J$4</f>
        <v>1.9171750055527938E-2</v>
      </c>
      <c r="K47" s="240" t="s">
        <v>89</v>
      </c>
      <c r="L47" s="10"/>
      <c r="M47" s="288"/>
      <c r="N47" s="10"/>
      <c r="O47" s="289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4"/>
    </row>
    <row r="48" spans="1:52" x14ac:dyDescent="0.2">
      <c r="A48" s="238" t="s">
        <v>181</v>
      </c>
      <c r="B48" s="14" t="s">
        <v>182</v>
      </c>
      <c r="C48" s="5" t="s">
        <v>183</v>
      </c>
      <c r="D48" s="16">
        <v>612000000</v>
      </c>
      <c r="E48" s="286">
        <v>100</v>
      </c>
      <c r="F48" s="287">
        <f t="shared" si="6"/>
        <v>1.6339869281045752E-7</v>
      </c>
      <c r="G48" s="275">
        <v>240.80179999999999</v>
      </c>
      <c r="H48" s="16">
        <v>230.16</v>
      </c>
      <c r="I48" s="16">
        <f t="shared" si="7"/>
        <v>23016</v>
      </c>
      <c r="J48" s="287">
        <f t="shared" si="8"/>
        <v>5.731723227795929E-3</v>
      </c>
      <c r="K48" s="240" t="s">
        <v>89</v>
      </c>
      <c r="L48" s="10"/>
      <c r="M48" s="288"/>
      <c r="N48" s="10"/>
      <c r="O48" s="289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4"/>
    </row>
    <row r="49" spans="1:52" x14ac:dyDescent="0.2">
      <c r="A49" s="238" t="s">
        <v>184</v>
      </c>
      <c r="B49" s="14" t="s">
        <v>185</v>
      </c>
      <c r="C49" s="5" t="s">
        <v>186</v>
      </c>
      <c r="D49" s="16">
        <v>10000000</v>
      </c>
      <c r="E49" s="286">
        <v>15</v>
      </c>
      <c r="F49" s="287">
        <f t="shared" si="6"/>
        <v>1.5E-6</v>
      </c>
      <c r="G49" s="275">
        <v>1635.0740000000001</v>
      </c>
      <c r="H49" s="16">
        <v>1563.29</v>
      </c>
      <c r="I49" s="16">
        <f t="shared" si="7"/>
        <v>23449.35</v>
      </c>
      <c r="J49" s="287">
        <f t="shared" si="8"/>
        <v>5.8396412961294955E-3</v>
      </c>
      <c r="K49" s="240" t="s">
        <v>89</v>
      </c>
      <c r="L49" s="10"/>
      <c r="M49" s="288"/>
      <c r="N49" s="10"/>
      <c r="O49" s="289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4"/>
    </row>
    <row r="50" spans="1:52" x14ac:dyDescent="0.2">
      <c r="A50" s="238" t="s">
        <v>187</v>
      </c>
      <c r="B50" s="14" t="s">
        <v>188</v>
      </c>
      <c r="C50" s="5" t="s">
        <v>189</v>
      </c>
      <c r="D50" s="16">
        <v>10000000</v>
      </c>
      <c r="E50" s="286">
        <v>1600</v>
      </c>
      <c r="F50" s="287">
        <f t="shared" si="6"/>
        <v>1.6000000000000001E-4</v>
      </c>
      <c r="G50" s="275">
        <v>5.9630999999999998</v>
      </c>
      <c r="H50" s="16">
        <v>6.37</v>
      </c>
      <c r="I50" s="16">
        <f t="shared" si="7"/>
        <v>10192</v>
      </c>
      <c r="J50" s="287">
        <f t="shared" si="8"/>
        <v>2.5381353466152291E-3</v>
      </c>
      <c r="K50" s="240" t="s">
        <v>89</v>
      </c>
      <c r="O50" s="290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4"/>
    </row>
    <row r="51" spans="1:52" x14ac:dyDescent="0.2">
      <c r="A51" s="291"/>
      <c r="B51" s="292" t="s">
        <v>190</v>
      </c>
      <c r="C51" s="293"/>
      <c r="D51" s="293"/>
      <c r="E51" s="293"/>
      <c r="F51" s="293"/>
      <c r="G51" s="293"/>
      <c r="H51" s="293"/>
      <c r="I51" s="294">
        <f>SUM(I46:I50)</f>
        <v>200876.4</v>
      </c>
      <c r="J51" s="293"/>
      <c r="K51" s="293"/>
      <c r="L51" s="293"/>
      <c r="M51" s="293"/>
      <c r="N51" s="293"/>
      <c r="O51" s="295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4"/>
    </row>
    <row r="52" spans="1:52" x14ac:dyDescent="0.2">
      <c r="A52" s="296"/>
      <c r="O52" s="290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4"/>
    </row>
    <row r="53" spans="1:52" x14ac:dyDescent="0.2">
      <c r="A53" s="495" t="s">
        <v>191</v>
      </c>
      <c r="B53" s="496"/>
      <c r="C53" s="496"/>
      <c r="D53" s="496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7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4"/>
    </row>
    <row r="54" spans="1:52" s="13" customFormat="1" x14ac:dyDescent="0.2">
      <c r="A54" s="495" t="s">
        <v>192</v>
      </c>
      <c r="B54" s="496"/>
      <c r="C54" s="496"/>
      <c r="D54" s="496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7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3"/>
      <c r="AE54" s="3"/>
      <c r="AF54" s="3"/>
      <c r="AG54" s="3"/>
      <c r="AH54" s="3"/>
      <c r="AI54" s="3"/>
      <c r="AJ54" s="3"/>
      <c r="AK54" s="3"/>
      <c r="AL54" s="3"/>
      <c r="AM54" s="7"/>
      <c r="AN54" s="7"/>
      <c r="AO54" s="7"/>
      <c r="AP54" s="7"/>
      <c r="AQ54" s="7"/>
      <c r="AR54" s="7"/>
      <c r="AS54" s="7"/>
      <c r="AT54" s="7"/>
      <c r="AU54" s="7"/>
      <c r="AV54" s="12"/>
    </row>
    <row r="55" spans="1:52" s="10" customFormat="1" ht="13.5" thickBot="1" x14ac:dyDescent="0.25">
      <c r="A55" s="498" t="s">
        <v>193</v>
      </c>
      <c r="B55" s="504"/>
      <c r="C55" s="5"/>
      <c r="D55" s="5"/>
      <c r="E55" s="5"/>
      <c r="F55" s="15"/>
      <c r="G55" s="5"/>
      <c r="H55" s="5"/>
      <c r="I55" s="16"/>
      <c r="J55" s="5"/>
      <c r="K55" s="17"/>
      <c r="L55" s="5"/>
      <c r="M55" s="16"/>
      <c r="N55" s="5"/>
      <c r="O55" s="290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3"/>
      <c r="AE55" s="3"/>
      <c r="AF55" s="3"/>
      <c r="AG55" s="3"/>
      <c r="AH55" s="3"/>
      <c r="AI55" s="3"/>
      <c r="AJ55" s="3"/>
      <c r="AK55" s="3"/>
      <c r="AL55" s="3"/>
      <c r="AM55" s="8"/>
      <c r="AN55" s="8"/>
      <c r="AO55" s="8"/>
      <c r="AP55" s="8"/>
      <c r="AQ55" s="8"/>
      <c r="AR55" s="8"/>
      <c r="AS55" s="8"/>
      <c r="AT55" s="8"/>
      <c r="AU55" s="8"/>
      <c r="AV55" s="9"/>
    </row>
    <row r="56" spans="1:52" s="10" customFormat="1" ht="25.5" x14ac:dyDescent="0.2">
      <c r="A56" s="297" t="s">
        <v>63</v>
      </c>
      <c r="B56" s="298" t="s">
        <v>64</v>
      </c>
      <c r="C56" s="298" t="s">
        <v>65</v>
      </c>
      <c r="D56" s="298" t="s">
        <v>66</v>
      </c>
      <c r="E56" s="298" t="s">
        <v>67</v>
      </c>
      <c r="F56" s="299" t="s">
        <v>68</v>
      </c>
      <c r="G56" s="298" t="s">
        <v>69</v>
      </c>
      <c r="H56" s="298" t="s">
        <v>70</v>
      </c>
      <c r="I56" s="300" t="s">
        <v>71</v>
      </c>
      <c r="J56" s="298" t="s">
        <v>72</v>
      </c>
      <c r="K56" s="301" t="s">
        <v>73</v>
      </c>
      <c r="L56" s="298" t="s">
        <v>74</v>
      </c>
      <c r="M56" s="300" t="s">
        <v>75</v>
      </c>
      <c r="N56" s="298" t="s">
        <v>76</v>
      </c>
      <c r="O56" s="302" t="s">
        <v>77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4"/>
      <c r="AW56" s="5"/>
      <c r="AX56" s="5"/>
      <c r="AY56" s="5"/>
      <c r="AZ56" s="5"/>
    </row>
    <row r="57" spans="1:52" s="10" customFormat="1" x14ac:dyDescent="0.2">
      <c r="A57" s="238">
        <v>1</v>
      </c>
      <c r="B57" s="239">
        <v>2</v>
      </c>
      <c r="C57" s="240">
        <v>3</v>
      </c>
      <c r="D57" s="240">
        <v>4</v>
      </c>
      <c r="E57" s="240">
        <v>5</v>
      </c>
      <c r="F57" s="240" t="s">
        <v>78</v>
      </c>
      <c r="G57" s="240">
        <v>7</v>
      </c>
      <c r="H57" s="240">
        <v>8</v>
      </c>
      <c r="I57" s="240" t="s">
        <v>79</v>
      </c>
      <c r="J57" s="240">
        <v>10</v>
      </c>
      <c r="K57" s="17">
        <v>11</v>
      </c>
      <c r="L57" s="240">
        <v>12</v>
      </c>
      <c r="M57" s="240">
        <v>13</v>
      </c>
      <c r="N57" s="240">
        <v>14</v>
      </c>
      <c r="O57" s="303">
        <v>15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3"/>
      <c r="AE57" s="3"/>
      <c r="AF57" s="3"/>
      <c r="AG57" s="3"/>
      <c r="AH57" s="3"/>
      <c r="AI57" s="3"/>
      <c r="AJ57" s="3"/>
      <c r="AK57" s="3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9"/>
    </row>
    <row r="58" spans="1:52" s="10" customFormat="1" x14ac:dyDescent="0.2">
      <c r="A58" s="498" t="s">
        <v>194</v>
      </c>
      <c r="B58" s="499"/>
      <c r="C58" s="499"/>
      <c r="D58" s="499"/>
      <c r="E58" s="499"/>
      <c r="F58" s="499"/>
      <c r="G58" s="499"/>
      <c r="H58" s="499"/>
      <c r="I58" s="499"/>
      <c r="J58" s="499"/>
      <c r="K58" s="499"/>
      <c r="L58" s="499"/>
      <c r="M58" s="499"/>
      <c r="N58" s="499"/>
      <c r="O58" s="50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3"/>
      <c r="AE58" s="3"/>
      <c r="AF58" s="3"/>
      <c r="AG58" s="3"/>
      <c r="AH58" s="3"/>
      <c r="AI58" s="3"/>
      <c r="AJ58" s="3"/>
      <c r="AK58" s="3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9"/>
    </row>
    <row r="59" spans="1:52" s="10" customFormat="1" x14ac:dyDescent="0.2">
      <c r="A59" s="495" t="s">
        <v>195</v>
      </c>
      <c r="B59" s="496"/>
      <c r="C59" s="496"/>
      <c r="D59" s="496"/>
      <c r="E59" s="496"/>
      <c r="F59" s="496"/>
      <c r="G59" s="496"/>
      <c r="H59" s="496"/>
      <c r="I59" s="496"/>
      <c r="J59" s="496"/>
      <c r="K59" s="496"/>
      <c r="L59" s="496"/>
      <c r="M59" s="496"/>
      <c r="N59" s="496"/>
      <c r="O59" s="497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3"/>
      <c r="AE59" s="3"/>
      <c r="AF59" s="3"/>
      <c r="AG59" s="3"/>
      <c r="AH59" s="3"/>
      <c r="AI59" s="3"/>
      <c r="AJ59" s="3"/>
      <c r="AK59" s="3"/>
      <c r="AL59" s="3"/>
      <c r="AM59" s="8"/>
      <c r="AN59" s="8"/>
      <c r="AO59" s="8"/>
      <c r="AP59" s="8"/>
      <c r="AQ59" s="8"/>
      <c r="AR59" s="8"/>
      <c r="AS59" s="8"/>
      <c r="AT59" s="8"/>
      <c r="AU59" s="8"/>
      <c r="AV59" s="9"/>
    </row>
    <row r="60" spans="1:52" s="10" customFormat="1" x14ac:dyDescent="0.2">
      <c r="A60" s="296"/>
      <c r="B60" s="14"/>
      <c r="C60" s="5"/>
      <c r="D60" s="5"/>
      <c r="E60" s="5"/>
      <c r="F60" s="15"/>
      <c r="G60" s="5"/>
      <c r="H60" s="5"/>
      <c r="I60" s="16"/>
      <c r="J60" s="5"/>
      <c r="K60" s="17"/>
      <c r="L60" s="5"/>
      <c r="M60" s="16"/>
      <c r="N60" s="5"/>
      <c r="O60" s="29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3"/>
      <c r="AE60" s="3"/>
      <c r="AF60" s="3"/>
      <c r="AG60" s="3"/>
      <c r="AH60" s="3"/>
      <c r="AI60" s="3"/>
      <c r="AJ60" s="3"/>
      <c r="AK60" s="3"/>
      <c r="AL60" s="3"/>
      <c r="AM60" s="8"/>
      <c r="AN60" s="8"/>
      <c r="AO60" s="8"/>
      <c r="AP60" s="8"/>
      <c r="AQ60" s="8"/>
      <c r="AR60" s="8"/>
      <c r="AS60" s="8"/>
      <c r="AT60" s="8"/>
      <c r="AU60" s="8"/>
      <c r="AV60" s="9"/>
    </row>
    <row r="61" spans="1:52" s="10" customFormat="1" x14ac:dyDescent="0.2">
      <c r="A61" s="296"/>
      <c r="B61" s="14"/>
      <c r="C61" s="5"/>
      <c r="D61" s="5"/>
      <c r="E61" s="5"/>
      <c r="F61" s="15"/>
      <c r="G61" s="5"/>
      <c r="H61" s="5"/>
      <c r="I61" s="16"/>
      <c r="J61" s="5"/>
      <c r="K61" s="17"/>
      <c r="L61" s="5"/>
      <c r="M61" s="16"/>
      <c r="N61" s="5"/>
      <c r="O61" s="29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3"/>
      <c r="AE61" s="3"/>
      <c r="AF61" s="3"/>
      <c r="AG61" s="3"/>
      <c r="AH61" s="3"/>
      <c r="AI61" s="3"/>
      <c r="AJ61" s="3"/>
      <c r="AK61" s="3"/>
      <c r="AL61" s="3"/>
      <c r="AM61" s="8"/>
      <c r="AN61" s="8"/>
      <c r="AO61" s="8"/>
      <c r="AP61" s="8"/>
      <c r="AQ61" s="8"/>
      <c r="AR61" s="8"/>
      <c r="AS61" s="8"/>
      <c r="AT61" s="8"/>
      <c r="AU61" s="8"/>
      <c r="AV61" s="9"/>
    </row>
    <row r="62" spans="1:52" s="10" customFormat="1" x14ac:dyDescent="0.2">
      <c r="A62" s="495" t="s">
        <v>196</v>
      </c>
      <c r="B62" s="496"/>
      <c r="C62" s="496"/>
      <c r="D62" s="496"/>
      <c r="E62" s="496"/>
      <c r="F62" s="496"/>
      <c r="G62" s="496"/>
      <c r="H62" s="496"/>
      <c r="I62" s="496"/>
      <c r="J62" s="496"/>
      <c r="K62" s="496"/>
      <c r="L62" s="496"/>
      <c r="M62" s="496"/>
      <c r="N62" s="496"/>
      <c r="O62" s="49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3"/>
      <c r="AE62" s="3"/>
      <c r="AF62" s="3"/>
      <c r="AG62" s="3"/>
      <c r="AH62" s="3"/>
      <c r="AI62" s="3"/>
      <c r="AJ62" s="3"/>
      <c r="AK62" s="3"/>
      <c r="AL62" s="3"/>
      <c r="AM62" s="8"/>
      <c r="AN62" s="8"/>
      <c r="AO62" s="8"/>
      <c r="AP62" s="8"/>
      <c r="AQ62" s="8"/>
      <c r="AR62" s="8"/>
      <c r="AS62" s="8"/>
      <c r="AT62" s="8"/>
      <c r="AU62" s="8"/>
      <c r="AV62" s="9"/>
    </row>
    <row r="63" spans="1:52" s="10" customFormat="1" x14ac:dyDescent="0.2">
      <c r="A63" s="495" t="s">
        <v>197</v>
      </c>
      <c r="B63" s="496"/>
      <c r="C63" s="496"/>
      <c r="D63" s="496"/>
      <c r="E63" s="496"/>
      <c r="F63" s="496"/>
      <c r="G63" s="496"/>
      <c r="H63" s="496"/>
      <c r="I63" s="496"/>
      <c r="J63" s="496"/>
      <c r="K63" s="496"/>
      <c r="L63" s="496"/>
      <c r="M63" s="496"/>
      <c r="N63" s="496"/>
      <c r="O63" s="49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3"/>
      <c r="AE63" s="3"/>
      <c r="AF63" s="3"/>
      <c r="AG63" s="3"/>
      <c r="AH63" s="3"/>
      <c r="AI63" s="3"/>
      <c r="AJ63" s="3"/>
      <c r="AK63" s="3"/>
      <c r="AL63" s="3"/>
      <c r="AM63" s="8"/>
      <c r="AN63" s="8"/>
      <c r="AO63" s="8"/>
      <c r="AP63" s="8"/>
      <c r="AQ63" s="8"/>
      <c r="AR63" s="8"/>
      <c r="AS63" s="8"/>
      <c r="AT63" s="8"/>
      <c r="AU63" s="8"/>
      <c r="AV63" s="9"/>
    </row>
    <row r="64" spans="1:52" s="10" customFormat="1" x14ac:dyDescent="0.2">
      <c r="A64" s="296"/>
      <c r="B64" s="14"/>
      <c r="C64" s="5"/>
      <c r="D64" s="5"/>
      <c r="E64" s="5"/>
      <c r="F64" s="15"/>
      <c r="G64" s="5"/>
      <c r="H64" s="5"/>
      <c r="I64" s="16"/>
      <c r="J64" s="5"/>
      <c r="K64" s="17"/>
      <c r="L64" s="5"/>
      <c r="M64" s="16"/>
      <c r="N64" s="5"/>
      <c r="O64" s="29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3"/>
      <c r="AE64" s="3"/>
      <c r="AF64" s="3"/>
      <c r="AG64" s="3"/>
      <c r="AH64" s="3"/>
      <c r="AI64" s="3"/>
      <c r="AJ64" s="3"/>
      <c r="AK64" s="3"/>
      <c r="AL64" s="3"/>
      <c r="AM64" s="8"/>
      <c r="AN64" s="8"/>
      <c r="AO64" s="8"/>
      <c r="AP64" s="8"/>
      <c r="AQ64" s="8"/>
      <c r="AR64" s="8"/>
      <c r="AS64" s="8"/>
      <c r="AT64" s="8"/>
      <c r="AU64" s="8"/>
      <c r="AV64" s="9"/>
    </row>
    <row r="65" spans="1:48" s="10" customFormat="1" x14ac:dyDescent="0.2">
      <c r="A65" s="296"/>
      <c r="B65" s="14"/>
      <c r="C65" s="5"/>
      <c r="D65" s="5"/>
      <c r="E65" s="5"/>
      <c r="F65" s="15"/>
      <c r="G65" s="5"/>
      <c r="H65" s="5"/>
      <c r="I65" s="16"/>
      <c r="J65" s="5"/>
      <c r="K65" s="17"/>
      <c r="L65" s="5"/>
      <c r="M65" s="16"/>
      <c r="N65" s="5"/>
      <c r="O65" s="304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3"/>
      <c r="AE65" s="3"/>
      <c r="AF65" s="3"/>
      <c r="AG65" s="3"/>
      <c r="AH65" s="3"/>
      <c r="AI65" s="3"/>
      <c r="AJ65" s="3"/>
      <c r="AK65" s="3"/>
      <c r="AL65" s="3"/>
      <c r="AM65" s="8"/>
      <c r="AN65" s="8"/>
      <c r="AO65" s="8"/>
      <c r="AP65" s="8"/>
      <c r="AQ65" s="8"/>
      <c r="AR65" s="8"/>
      <c r="AS65" s="8"/>
      <c r="AT65" s="8"/>
      <c r="AU65" s="8"/>
      <c r="AV65" s="9"/>
    </row>
    <row r="66" spans="1:48" s="10" customFormat="1" x14ac:dyDescent="0.2">
      <c r="A66" s="495" t="s">
        <v>198</v>
      </c>
      <c r="B66" s="496"/>
      <c r="C66" s="496"/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7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3"/>
      <c r="AE66" s="3"/>
      <c r="AF66" s="3"/>
      <c r="AG66" s="3"/>
      <c r="AH66" s="3"/>
      <c r="AI66" s="3"/>
      <c r="AJ66" s="3"/>
      <c r="AK66" s="3"/>
      <c r="AL66" s="3"/>
      <c r="AM66" s="8"/>
      <c r="AN66" s="8"/>
      <c r="AO66" s="8"/>
      <c r="AP66" s="8"/>
      <c r="AQ66" s="8"/>
      <c r="AR66" s="8"/>
      <c r="AS66" s="8"/>
      <c r="AT66" s="8"/>
      <c r="AU66" s="8"/>
      <c r="AV66" s="9"/>
    </row>
    <row r="67" spans="1:48" s="10" customFormat="1" x14ac:dyDescent="0.2">
      <c r="A67" s="495" t="s">
        <v>199</v>
      </c>
      <c r="B67" s="496"/>
      <c r="C67" s="496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7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3"/>
      <c r="AE67" s="3"/>
      <c r="AF67" s="3"/>
      <c r="AG67" s="3"/>
      <c r="AH67" s="3"/>
      <c r="AI67" s="3"/>
      <c r="AJ67" s="3"/>
      <c r="AK67" s="3"/>
      <c r="AL67" s="3"/>
      <c r="AM67" s="8"/>
      <c r="AN67" s="8"/>
      <c r="AO67" s="8"/>
      <c r="AP67" s="8"/>
      <c r="AQ67" s="8"/>
      <c r="AR67" s="8"/>
      <c r="AS67" s="8"/>
      <c r="AT67" s="8"/>
      <c r="AU67" s="8"/>
      <c r="AV67" s="9"/>
    </row>
    <row r="68" spans="1:48" s="10" customFormat="1" x14ac:dyDescent="0.2">
      <c r="A68" s="495" t="s">
        <v>200</v>
      </c>
      <c r="B68" s="496"/>
      <c r="C68" s="496"/>
      <c r="D68" s="496"/>
      <c r="E68" s="496"/>
      <c r="F68" s="496"/>
      <c r="G68" s="496"/>
      <c r="H68" s="496"/>
      <c r="I68" s="496"/>
      <c r="J68" s="496"/>
      <c r="K68" s="496"/>
      <c r="L68" s="496"/>
      <c r="M68" s="496"/>
      <c r="N68" s="496"/>
      <c r="O68" s="49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3"/>
      <c r="AE68" s="3"/>
      <c r="AF68" s="3"/>
      <c r="AG68" s="3"/>
      <c r="AH68" s="3"/>
      <c r="AI68" s="3"/>
      <c r="AJ68" s="3"/>
      <c r="AK68" s="3"/>
      <c r="AL68" s="3"/>
      <c r="AM68" s="8"/>
      <c r="AN68" s="8"/>
      <c r="AO68" s="8"/>
      <c r="AP68" s="8"/>
      <c r="AQ68" s="8"/>
      <c r="AR68" s="8"/>
      <c r="AS68" s="8"/>
      <c r="AT68" s="8"/>
      <c r="AU68" s="8"/>
      <c r="AV68" s="9"/>
    </row>
    <row r="69" spans="1:48" s="10" customFormat="1" x14ac:dyDescent="0.2">
      <c r="A69" s="296"/>
      <c r="B69" s="14"/>
      <c r="C69" s="5"/>
      <c r="D69" s="5"/>
      <c r="E69" s="5"/>
      <c r="F69" s="15"/>
      <c r="G69" s="5"/>
      <c r="H69" s="5"/>
      <c r="I69" s="16"/>
      <c r="J69" s="5"/>
      <c r="K69" s="17"/>
      <c r="L69" s="5"/>
      <c r="M69" s="16"/>
      <c r="N69" s="5"/>
      <c r="O69" s="304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3"/>
      <c r="AE69" s="3"/>
      <c r="AF69" s="3"/>
      <c r="AG69" s="3"/>
      <c r="AH69" s="3"/>
      <c r="AI69" s="3"/>
      <c r="AJ69" s="3"/>
      <c r="AK69" s="3"/>
      <c r="AL69" s="3"/>
      <c r="AM69" s="8"/>
      <c r="AN69" s="8"/>
      <c r="AO69" s="8"/>
      <c r="AP69" s="8"/>
      <c r="AQ69" s="8"/>
      <c r="AR69" s="8"/>
      <c r="AS69" s="8"/>
      <c r="AT69" s="8"/>
      <c r="AU69" s="8"/>
      <c r="AV69" s="9"/>
    </row>
    <row r="70" spans="1:48" s="10" customFormat="1" ht="19.5" customHeight="1" x14ac:dyDescent="0.2">
      <c r="A70" s="296"/>
      <c r="B70" s="14"/>
      <c r="C70" s="5"/>
      <c r="D70" s="5"/>
      <c r="E70" s="5"/>
      <c r="F70" s="15"/>
      <c r="G70" s="5"/>
      <c r="H70" s="5"/>
      <c r="I70" s="16"/>
      <c r="J70" s="5"/>
      <c r="K70" s="17"/>
      <c r="L70" s="5"/>
      <c r="M70" s="16"/>
      <c r="N70" s="5"/>
      <c r="O70" s="30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3"/>
      <c r="AE70" s="3"/>
      <c r="AF70" s="3"/>
      <c r="AG70" s="3"/>
      <c r="AH70" s="3"/>
      <c r="AI70" s="3"/>
      <c r="AJ70" s="3"/>
      <c r="AK70" s="3"/>
      <c r="AL70" s="3"/>
      <c r="AM70" s="8"/>
      <c r="AN70" s="8"/>
      <c r="AO70" s="8"/>
      <c r="AP70" s="8"/>
      <c r="AQ70" s="8"/>
      <c r="AR70" s="8"/>
      <c r="AS70" s="8"/>
      <c r="AT70" s="8"/>
      <c r="AU70" s="8"/>
      <c r="AV70" s="9"/>
    </row>
    <row r="71" spans="1:48" s="10" customFormat="1" x14ac:dyDescent="0.2">
      <c r="A71" s="495" t="s">
        <v>201</v>
      </c>
      <c r="B71" s="496"/>
      <c r="C71" s="496"/>
      <c r="D71" s="496"/>
      <c r="E71" s="496"/>
      <c r="F71" s="496"/>
      <c r="G71" s="496"/>
      <c r="H71" s="496"/>
      <c r="I71" s="496"/>
      <c r="J71" s="496"/>
      <c r="K71" s="496"/>
      <c r="L71" s="496"/>
      <c r="M71" s="496"/>
      <c r="N71" s="496"/>
      <c r="O71" s="497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3"/>
      <c r="AE71" s="3"/>
      <c r="AF71" s="3"/>
      <c r="AG71" s="3"/>
      <c r="AH71" s="3"/>
      <c r="AI71" s="3"/>
      <c r="AJ71" s="3"/>
      <c r="AK71" s="3"/>
      <c r="AL71" s="3"/>
      <c r="AM71" s="8"/>
      <c r="AN71" s="8"/>
      <c r="AO71" s="8"/>
      <c r="AP71" s="8"/>
      <c r="AQ71" s="8"/>
      <c r="AR71" s="8"/>
      <c r="AS71" s="8"/>
      <c r="AT71" s="8"/>
      <c r="AU71" s="8"/>
      <c r="AV71" s="9"/>
    </row>
    <row r="72" spans="1:48" s="10" customFormat="1" x14ac:dyDescent="0.2">
      <c r="A72" s="511" t="s">
        <v>202</v>
      </c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  <c r="N72" s="512"/>
      <c r="O72" s="51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3"/>
      <c r="AE72" s="3"/>
      <c r="AF72" s="3"/>
      <c r="AG72" s="3"/>
      <c r="AH72" s="3"/>
      <c r="AI72" s="3"/>
      <c r="AJ72" s="3"/>
      <c r="AK72" s="3"/>
      <c r="AL72" s="3"/>
      <c r="AM72" s="8"/>
      <c r="AN72" s="8"/>
      <c r="AO72" s="8"/>
      <c r="AP72" s="8"/>
      <c r="AQ72" s="8"/>
      <c r="AR72" s="8"/>
      <c r="AS72" s="8"/>
      <c r="AT72" s="8"/>
      <c r="AU72" s="8"/>
      <c r="AV72" s="9"/>
    </row>
    <row r="73" spans="1:48" x14ac:dyDescent="0.2">
      <c r="A73" s="305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30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4"/>
    </row>
    <row r="74" spans="1:48" x14ac:dyDescent="0.2">
      <c r="A74" s="305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306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4"/>
    </row>
    <row r="75" spans="1:48" x14ac:dyDescent="0.2">
      <c r="A75" s="495" t="s">
        <v>203</v>
      </c>
      <c r="B75" s="496"/>
      <c r="C75" s="496"/>
      <c r="D75" s="496"/>
      <c r="E75" s="496"/>
      <c r="F75" s="496"/>
      <c r="G75" s="496"/>
      <c r="H75" s="496"/>
      <c r="I75" s="496"/>
      <c r="J75" s="496"/>
      <c r="K75" s="496"/>
      <c r="L75" s="496"/>
      <c r="M75" s="496"/>
      <c r="N75" s="496"/>
      <c r="O75" s="497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4"/>
    </row>
    <row r="76" spans="1:48" x14ac:dyDescent="0.2">
      <c r="A76" s="495" t="s">
        <v>204</v>
      </c>
      <c r="B76" s="496"/>
      <c r="C76" s="496"/>
      <c r="D76" s="496"/>
      <c r="E76" s="496"/>
      <c r="F76" s="496"/>
      <c r="G76" s="496"/>
      <c r="H76" s="496"/>
      <c r="I76" s="496"/>
      <c r="J76" s="496"/>
      <c r="K76" s="496"/>
      <c r="L76" s="496"/>
      <c r="M76" s="496"/>
      <c r="N76" s="496"/>
      <c r="O76" s="497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4"/>
    </row>
    <row r="77" spans="1:48" ht="13.5" thickBot="1" x14ac:dyDescent="0.25">
      <c r="A77" s="514" t="s">
        <v>205</v>
      </c>
      <c r="B77" s="515"/>
      <c r="C77" s="515"/>
      <c r="D77" s="515"/>
      <c r="E77" s="515"/>
      <c r="F77" s="515"/>
      <c r="G77" s="516"/>
      <c r="H77" s="307"/>
      <c r="I77" s="307"/>
      <c r="J77" s="307"/>
      <c r="K77" s="307"/>
      <c r="L77" s="307"/>
      <c r="M77" s="307"/>
      <c r="N77" s="307"/>
      <c r="O77" s="308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4"/>
    </row>
    <row r="78" spans="1:48" ht="25.5" x14ac:dyDescent="0.2">
      <c r="A78" s="297" t="s">
        <v>63</v>
      </c>
      <c r="B78" s="298" t="s">
        <v>64</v>
      </c>
      <c r="C78" s="298" t="s">
        <v>65</v>
      </c>
      <c r="D78" s="298" t="s">
        <v>66</v>
      </c>
      <c r="E78" s="298" t="s">
        <v>67</v>
      </c>
      <c r="F78" s="299" t="s">
        <v>68</v>
      </c>
      <c r="G78" s="298" t="s">
        <v>69</v>
      </c>
      <c r="H78" s="298" t="s">
        <v>70</v>
      </c>
      <c r="I78" s="300" t="s">
        <v>71</v>
      </c>
      <c r="J78" s="298" t="s">
        <v>72</v>
      </c>
      <c r="K78" s="301" t="s">
        <v>73</v>
      </c>
      <c r="L78" s="298" t="s">
        <v>74</v>
      </c>
      <c r="M78" s="300" t="s">
        <v>75</v>
      </c>
      <c r="N78" s="298" t="s">
        <v>76</v>
      </c>
      <c r="O78" s="302" t="s">
        <v>77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4"/>
    </row>
    <row r="79" spans="1:48" x14ac:dyDescent="0.2">
      <c r="A79" s="238">
        <v>1</v>
      </c>
      <c r="B79" s="239">
        <v>2</v>
      </c>
      <c r="C79" s="240">
        <v>3</v>
      </c>
      <c r="D79" s="240">
        <v>4</v>
      </c>
      <c r="E79" s="240">
        <v>5</v>
      </c>
      <c r="F79" s="240" t="s">
        <v>78</v>
      </c>
      <c r="G79" s="240">
        <v>7</v>
      </c>
      <c r="H79" s="240">
        <v>8</v>
      </c>
      <c r="I79" s="240" t="s">
        <v>79</v>
      </c>
      <c r="J79" s="240">
        <v>10</v>
      </c>
      <c r="K79" s="17">
        <v>11</v>
      </c>
      <c r="L79" s="240">
        <v>12</v>
      </c>
      <c r="M79" s="240">
        <v>13</v>
      </c>
      <c r="N79" s="240">
        <v>14</v>
      </c>
      <c r="O79" s="303">
        <v>15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4"/>
    </row>
    <row r="80" spans="1:48" x14ac:dyDescent="0.2">
      <c r="A80" s="498" t="s">
        <v>206</v>
      </c>
      <c r="B80" s="499"/>
      <c r="C80" s="499"/>
      <c r="D80" s="499"/>
      <c r="E80" s="499"/>
      <c r="F80" s="499"/>
      <c r="G80" s="499"/>
      <c r="H80" s="499"/>
      <c r="I80" s="499"/>
      <c r="J80" s="499"/>
      <c r="K80" s="499"/>
      <c r="L80" s="499"/>
      <c r="M80" s="499"/>
      <c r="N80" s="499"/>
      <c r="O80" s="500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4"/>
    </row>
    <row r="81" spans="1:48" x14ac:dyDescent="0.2">
      <c r="A81" s="495" t="s">
        <v>207</v>
      </c>
      <c r="B81" s="496"/>
      <c r="C81" s="496"/>
      <c r="D81" s="496"/>
      <c r="E81" s="496"/>
      <c r="F81" s="496"/>
      <c r="G81" s="496"/>
      <c r="H81" s="496"/>
      <c r="I81" s="496"/>
      <c r="J81" s="496"/>
      <c r="K81" s="496"/>
      <c r="L81" s="496"/>
      <c r="M81" s="496"/>
      <c r="N81" s="496"/>
      <c r="O81" s="497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4"/>
    </row>
    <row r="82" spans="1:48" x14ac:dyDescent="0.2">
      <c r="A82" s="296"/>
      <c r="O82" s="290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4"/>
    </row>
    <row r="83" spans="1:48" x14ac:dyDescent="0.2">
      <c r="A83" s="296"/>
      <c r="O83" s="290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4"/>
    </row>
    <row r="84" spans="1:48" x14ac:dyDescent="0.2">
      <c r="A84" s="495" t="s">
        <v>208</v>
      </c>
      <c r="B84" s="496"/>
      <c r="C84" s="496"/>
      <c r="D84" s="496"/>
      <c r="E84" s="496"/>
      <c r="F84" s="496"/>
      <c r="G84" s="496"/>
      <c r="H84" s="496"/>
      <c r="I84" s="496"/>
      <c r="J84" s="496"/>
      <c r="K84" s="496"/>
      <c r="L84" s="496"/>
      <c r="M84" s="496"/>
      <c r="N84" s="496"/>
      <c r="O84" s="497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4"/>
    </row>
    <row r="85" spans="1:48" x14ac:dyDescent="0.2">
      <c r="A85" s="495" t="s">
        <v>209</v>
      </c>
      <c r="B85" s="496"/>
      <c r="C85" s="496"/>
      <c r="D85" s="496"/>
      <c r="E85" s="496"/>
      <c r="F85" s="496"/>
      <c r="G85" s="496"/>
      <c r="H85" s="496"/>
      <c r="I85" s="496"/>
      <c r="J85" s="496"/>
      <c r="K85" s="496"/>
      <c r="L85" s="496"/>
      <c r="M85" s="496"/>
      <c r="N85" s="496"/>
      <c r="O85" s="497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4"/>
    </row>
    <row r="86" spans="1:48" x14ac:dyDescent="0.2">
      <c r="A86" s="296"/>
      <c r="O86" s="309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4"/>
    </row>
    <row r="87" spans="1:48" x14ac:dyDescent="0.2">
      <c r="A87" s="296"/>
      <c r="O87" s="309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4"/>
    </row>
    <row r="88" spans="1:48" x14ac:dyDescent="0.2">
      <c r="A88" s="508" t="s">
        <v>210</v>
      </c>
      <c r="B88" s="509"/>
      <c r="C88" s="509"/>
      <c r="D88" s="509"/>
      <c r="E88" s="509"/>
      <c r="F88" s="509"/>
      <c r="G88" s="509"/>
      <c r="H88" s="509"/>
      <c r="I88" s="509"/>
      <c r="J88" s="509"/>
      <c r="K88" s="509"/>
      <c r="L88" s="509"/>
      <c r="M88" s="509"/>
      <c r="N88" s="509"/>
      <c r="O88" s="510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4"/>
    </row>
    <row r="89" spans="1:48" ht="13.5" thickBot="1" x14ac:dyDescent="0.25">
      <c r="A89" s="498" t="s">
        <v>211</v>
      </c>
      <c r="B89" s="499"/>
      <c r="C89" s="499"/>
      <c r="D89" s="499"/>
      <c r="E89" s="499"/>
      <c r="F89" s="499"/>
      <c r="G89" s="504"/>
      <c r="H89" s="254"/>
      <c r="I89" s="310"/>
      <c r="J89" s="254"/>
      <c r="K89" s="311"/>
      <c r="L89" s="254"/>
      <c r="M89" s="310"/>
      <c r="N89" s="254"/>
      <c r="O89" s="31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4"/>
    </row>
    <row r="90" spans="1:48" ht="25.5" x14ac:dyDescent="0.2">
      <c r="A90" s="297" t="s">
        <v>63</v>
      </c>
      <c r="B90" s="298" t="s">
        <v>64</v>
      </c>
      <c r="C90" s="298" t="s">
        <v>65</v>
      </c>
      <c r="D90" s="298" t="s">
        <v>66</v>
      </c>
      <c r="E90" s="298" t="s">
        <v>67</v>
      </c>
      <c r="F90" s="299" t="s">
        <v>68</v>
      </c>
      <c r="G90" s="298" t="s">
        <v>69</v>
      </c>
      <c r="H90" s="298" t="s">
        <v>70</v>
      </c>
      <c r="I90" s="300" t="s">
        <v>71</v>
      </c>
      <c r="J90" s="298" t="s">
        <v>72</v>
      </c>
      <c r="K90" s="301" t="s">
        <v>73</v>
      </c>
      <c r="L90" s="298" t="s">
        <v>74</v>
      </c>
      <c r="M90" s="300" t="s">
        <v>75</v>
      </c>
      <c r="N90" s="298" t="s">
        <v>76</v>
      </c>
      <c r="O90" s="302" t="s">
        <v>77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4"/>
    </row>
    <row r="91" spans="1:48" x14ac:dyDescent="0.2">
      <c r="A91" s="238">
        <v>1</v>
      </c>
      <c r="B91" s="239">
        <v>2</v>
      </c>
      <c r="C91" s="240">
        <v>3</v>
      </c>
      <c r="D91" s="240">
        <v>4</v>
      </c>
      <c r="E91" s="240">
        <v>5</v>
      </c>
      <c r="F91" s="240" t="s">
        <v>78</v>
      </c>
      <c r="G91" s="240">
        <v>7</v>
      </c>
      <c r="H91" s="240">
        <v>8</v>
      </c>
      <c r="I91" s="240" t="s">
        <v>79</v>
      </c>
      <c r="J91" s="240">
        <v>10</v>
      </c>
      <c r="K91" s="17">
        <v>11</v>
      </c>
      <c r="L91" s="240">
        <v>12</v>
      </c>
      <c r="M91" s="240">
        <v>13</v>
      </c>
      <c r="N91" s="240">
        <v>14</v>
      </c>
      <c r="O91" s="303">
        <v>15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4"/>
    </row>
    <row r="92" spans="1:48" x14ac:dyDescent="0.2">
      <c r="A92" s="498" t="s">
        <v>212</v>
      </c>
      <c r="B92" s="499"/>
      <c r="C92" s="499"/>
      <c r="D92" s="499"/>
      <c r="E92" s="499"/>
      <c r="F92" s="499"/>
      <c r="G92" s="499"/>
      <c r="H92" s="499"/>
      <c r="I92" s="499"/>
      <c r="J92" s="499"/>
      <c r="K92" s="499"/>
      <c r="L92" s="499"/>
      <c r="M92" s="499"/>
      <c r="N92" s="499"/>
      <c r="O92" s="500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4"/>
    </row>
    <row r="93" spans="1:48" x14ac:dyDescent="0.2">
      <c r="A93" s="495" t="s">
        <v>213</v>
      </c>
      <c r="B93" s="496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7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4"/>
    </row>
    <row r="94" spans="1:48" x14ac:dyDescent="0.2">
      <c r="A94" s="296"/>
      <c r="O94" s="290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4"/>
    </row>
    <row r="95" spans="1:48" x14ac:dyDescent="0.2">
      <c r="A95" s="296"/>
      <c r="O95" s="290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4"/>
    </row>
    <row r="96" spans="1:48" x14ac:dyDescent="0.2">
      <c r="A96" s="495" t="s">
        <v>214</v>
      </c>
      <c r="B96" s="496"/>
      <c r="C96" s="496"/>
      <c r="D96" s="496"/>
      <c r="E96" s="496"/>
      <c r="F96" s="496"/>
      <c r="G96" s="496"/>
      <c r="H96" s="496"/>
      <c r="I96" s="496"/>
      <c r="J96" s="496"/>
      <c r="K96" s="496"/>
      <c r="L96" s="496"/>
      <c r="M96" s="496"/>
      <c r="N96" s="496"/>
      <c r="O96" s="497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4"/>
    </row>
    <row r="97" spans="1:48" x14ac:dyDescent="0.2">
      <c r="A97" s="495" t="s">
        <v>215</v>
      </c>
      <c r="B97" s="496"/>
      <c r="C97" s="496"/>
      <c r="D97" s="496"/>
      <c r="E97" s="496"/>
      <c r="F97" s="496"/>
      <c r="G97" s="496"/>
      <c r="H97" s="496"/>
      <c r="I97" s="496"/>
      <c r="J97" s="496"/>
      <c r="K97" s="496"/>
      <c r="L97" s="496"/>
      <c r="M97" s="496"/>
      <c r="N97" s="496"/>
      <c r="O97" s="497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4"/>
    </row>
    <row r="98" spans="1:48" x14ac:dyDescent="0.2">
      <c r="A98" s="296"/>
      <c r="O98" s="309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4"/>
    </row>
    <row r="99" spans="1:48" x14ac:dyDescent="0.2">
      <c r="A99" s="296"/>
      <c r="O99" s="309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4"/>
    </row>
    <row r="100" spans="1:48" x14ac:dyDescent="0.2">
      <c r="A100" s="495" t="s">
        <v>216</v>
      </c>
      <c r="B100" s="496"/>
      <c r="C100" s="496"/>
      <c r="D100" s="496"/>
      <c r="E100" s="496"/>
      <c r="F100" s="496"/>
      <c r="G100" s="496"/>
      <c r="H100" s="496"/>
      <c r="I100" s="496"/>
      <c r="J100" s="496"/>
      <c r="K100" s="496"/>
      <c r="L100" s="496"/>
      <c r="M100" s="496"/>
      <c r="N100" s="496"/>
      <c r="O100" s="497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4"/>
    </row>
    <row r="101" spans="1:48" ht="13.5" thickBot="1" x14ac:dyDescent="0.25">
      <c r="A101" s="498" t="s">
        <v>217</v>
      </c>
      <c r="B101" s="499"/>
      <c r="C101" s="499"/>
      <c r="D101" s="499"/>
      <c r="E101" s="499"/>
      <c r="F101" s="499"/>
      <c r="G101" s="504"/>
      <c r="H101" s="254"/>
      <c r="I101" s="310"/>
      <c r="J101" s="254"/>
      <c r="K101" s="311"/>
      <c r="L101" s="254"/>
      <c r="M101" s="310"/>
      <c r="N101" s="254"/>
      <c r="O101" s="31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4"/>
    </row>
    <row r="102" spans="1:48" ht="25.5" x14ac:dyDescent="0.2">
      <c r="A102" s="297" t="s">
        <v>63</v>
      </c>
      <c r="B102" s="298" t="s">
        <v>64</v>
      </c>
      <c r="C102" s="298" t="s">
        <v>65</v>
      </c>
      <c r="D102" s="298" t="s">
        <v>66</v>
      </c>
      <c r="E102" s="298" t="s">
        <v>67</v>
      </c>
      <c r="F102" s="299" t="s">
        <v>68</v>
      </c>
      <c r="G102" s="298" t="s">
        <v>69</v>
      </c>
      <c r="H102" s="298" t="s">
        <v>70</v>
      </c>
      <c r="I102" s="300" t="s">
        <v>71</v>
      </c>
      <c r="J102" s="298" t="s">
        <v>72</v>
      </c>
      <c r="K102" s="301" t="s">
        <v>73</v>
      </c>
      <c r="L102" s="298" t="s">
        <v>74</v>
      </c>
      <c r="M102" s="300" t="s">
        <v>75</v>
      </c>
      <c r="N102" s="298" t="s">
        <v>76</v>
      </c>
      <c r="O102" s="302" t="s">
        <v>77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7"/>
      <c r="AE102" s="7"/>
      <c r="AF102" s="7"/>
      <c r="AG102" s="7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4"/>
    </row>
    <row r="103" spans="1:48" x14ac:dyDescent="0.2">
      <c r="A103" s="238">
        <v>1</v>
      </c>
      <c r="B103" s="239">
        <v>2</v>
      </c>
      <c r="C103" s="240">
        <v>3</v>
      </c>
      <c r="D103" s="240">
        <v>4</v>
      </c>
      <c r="E103" s="240">
        <v>5</v>
      </c>
      <c r="F103" s="240" t="s">
        <v>78</v>
      </c>
      <c r="G103" s="240">
        <v>7</v>
      </c>
      <c r="H103" s="240">
        <v>8</v>
      </c>
      <c r="I103" s="240" t="s">
        <v>79</v>
      </c>
      <c r="J103" s="240">
        <v>10</v>
      </c>
      <c r="K103" s="17">
        <v>11</v>
      </c>
      <c r="L103" s="240">
        <v>12</v>
      </c>
      <c r="M103" s="240">
        <v>13</v>
      </c>
      <c r="N103" s="240">
        <v>14</v>
      </c>
      <c r="O103" s="303">
        <v>15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7"/>
      <c r="AE103" s="7"/>
      <c r="AF103" s="7"/>
      <c r="AG103" s="7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4"/>
    </row>
    <row r="104" spans="1:48" x14ac:dyDescent="0.2">
      <c r="A104" s="498" t="s">
        <v>218</v>
      </c>
      <c r="B104" s="499"/>
      <c r="C104" s="499"/>
      <c r="D104" s="499"/>
      <c r="E104" s="499"/>
      <c r="F104" s="499"/>
      <c r="G104" s="499"/>
      <c r="H104" s="499"/>
      <c r="I104" s="499"/>
      <c r="J104" s="499"/>
      <c r="K104" s="499"/>
      <c r="L104" s="499"/>
      <c r="M104" s="499"/>
      <c r="N104" s="499"/>
      <c r="O104" s="500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7"/>
      <c r="AE104" s="7"/>
      <c r="AF104" s="7"/>
      <c r="AG104" s="7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4"/>
    </row>
    <row r="105" spans="1:48" x14ac:dyDescent="0.2">
      <c r="A105" s="495" t="s">
        <v>219</v>
      </c>
      <c r="B105" s="496"/>
      <c r="C105" s="496"/>
      <c r="D105" s="496"/>
      <c r="E105" s="496"/>
      <c r="F105" s="496"/>
      <c r="G105" s="496"/>
      <c r="H105" s="496"/>
      <c r="I105" s="496"/>
      <c r="J105" s="496"/>
      <c r="K105" s="496"/>
      <c r="L105" s="496"/>
      <c r="M105" s="496"/>
      <c r="N105" s="496"/>
      <c r="O105" s="497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7"/>
      <c r="AE105" s="7"/>
      <c r="AF105" s="7"/>
      <c r="AG105" s="7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4"/>
    </row>
    <row r="106" spans="1:48" x14ac:dyDescent="0.2">
      <c r="A106" s="296"/>
      <c r="O106" s="290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7"/>
      <c r="AE106" s="7"/>
      <c r="AF106" s="7"/>
      <c r="AG106" s="7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4"/>
    </row>
    <row r="107" spans="1:48" x14ac:dyDescent="0.2">
      <c r="A107" s="296"/>
      <c r="O107" s="290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4"/>
    </row>
    <row r="108" spans="1:48" x14ac:dyDescent="0.2">
      <c r="A108" s="495" t="s">
        <v>220</v>
      </c>
      <c r="B108" s="496"/>
      <c r="C108" s="496"/>
      <c r="D108" s="496"/>
      <c r="E108" s="496"/>
      <c r="F108" s="496"/>
      <c r="G108" s="496"/>
      <c r="H108" s="496"/>
      <c r="I108" s="496"/>
      <c r="J108" s="496"/>
      <c r="K108" s="496"/>
      <c r="L108" s="496"/>
      <c r="M108" s="496"/>
      <c r="N108" s="496"/>
      <c r="O108" s="497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4"/>
    </row>
    <row r="109" spans="1:48" x14ac:dyDescent="0.2">
      <c r="A109" s="495" t="s">
        <v>221</v>
      </c>
      <c r="B109" s="496"/>
      <c r="C109" s="496"/>
      <c r="D109" s="496"/>
      <c r="E109" s="496"/>
      <c r="F109" s="496"/>
      <c r="G109" s="496"/>
      <c r="H109" s="496"/>
      <c r="I109" s="496"/>
      <c r="J109" s="496"/>
      <c r="K109" s="496"/>
      <c r="L109" s="496"/>
      <c r="M109" s="496"/>
      <c r="N109" s="496"/>
      <c r="O109" s="497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4"/>
    </row>
    <row r="110" spans="1:48" x14ac:dyDescent="0.2">
      <c r="A110" s="296"/>
      <c r="O110" s="290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4"/>
    </row>
    <row r="111" spans="1:48" x14ac:dyDescent="0.2">
      <c r="A111" s="296"/>
      <c r="O111" s="290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4"/>
    </row>
    <row r="112" spans="1:48" ht="13.5" thickBot="1" x14ac:dyDescent="0.25">
      <c r="A112" s="498" t="s">
        <v>222</v>
      </c>
      <c r="B112" s="499"/>
      <c r="C112" s="499"/>
      <c r="D112" s="499"/>
      <c r="E112" s="499"/>
      <c r="F112" s="499"/>
      <c r="G112" s="504"/>
      <c r="O112" s="290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4"/>
    </row>
    <row r="113" spans="1:48" ht="25.5" x14ac:dyDescent="0.2">
      <c r="A113" s="297" t="s">
        <v>63</v>
      </c>
      <c r="B113" s="298" t="s">
        <v>64</v>
      </c>
      <c r="C113" s="298" t="s">
        <v>65</v>
      </c>
      <c r="D113" s="298" t="s">
        <v>66</v>
      </c>
      <c r="E113" s="298" t="s">
        <v>67</v>
      </c>
      <c r="F113" s="299" t="s">
        <v>68</v>
      </c>
      <c r="G113" s="298" t="s">
        <v>69</v>
      </c>
      <c r="H113" s="298" t="s">
        <v>70</v>
      </c>
      <c r="I113" s="300" t="s">
        <v>71</v>
      </c>
      <c r="J113" s="313" t="s">
        <v>75</v>
      </c>
      <c r="K113" s="301" t="s">
        <v>73</v>
      </c>
      <c r="L113" s="298" t="s">
        <v>74</v>
      </c>
      <c r="M113" s="300" t="s">
        <v>75</v>
      </c>
      <c r="N113" s="298" t="s">
        <v>76</v>
      </c>
      <c r="O113" s="302" t="s">
        <v>77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4"/>
    </row>
    <row r="114" spans="1:48" x14ac:dyDescent="0.2">
      <c r="A114" s="238">
        <v>1</v>
      </c>
      <c r="B114" s="239">
        <v>2</v>
      </c>
      <c r="C114" s="240">
        <v>3</v>
      </c>
      <c r="D114" s="240">
        <v>4</v>
      </c>
      <c r="E114" s="240">
        <v>5</v>
      </c>
      <c r="F114" s="240" t="s">
        <v>78</v>
      </c>
      <c r="G114" s="240">
        <v>7</v>
      </c>
      <c r="H114" s="240">
        <v>8</v>
      </c>
      <c r="I114" s="240" t="s">
        <v>79</v>
      </c>
      <c r="J114" s="240">
        <v>10</v>
      </c>
      <c r="K114" s="17">
        <v>11</v>
      </c>
      <c r="L114" s="240">
        <v>12</v>
      </c>
      <c r="M114" s="240">
        <v>13</v>
      </c>
      <c r="N114" s="240">
        <v>14</v>
      </c>
      <c r="O114" s="303">
        <v>15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4"/>
    </row>
    <row r="115" spans="1:48" x14ac:dyDescent="0.2">
      <c r="A115" s="498" t="s">
        <v>223</v>
      </c>
      <c r="B115" s="499"/>
      <c r="C115" s="499"/>
      <c r="D115" s="499"/>
      <c r="E115" s="499"/>
      <c r="F115" s="499"/>
      <c r="G115" s="499"/>
      <c r="H115" s="499"/>
      <c r="I115" s="499"/>
      <c r="J115" s="499"/>
      <c r="K115" s="499"/>
      <c r="L115" s="499"/>
      <c r="M115" s="499"/>
      <c r="N115" s="499"/>
      <c r="O115" s="500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4"/>
    </row>
    <row r="116" spans="1:48" x14ac:dyDescent="0.2">
      <c r="A116" s="495" t="s">
        <v>224</v>
      </c>
      <c r="B116" s="496"/>
      <c r="C116" s="496"/>
      <c r="D116" s="496"/>
      <c r="E116" s="496"/>
      <c r="F116" s="496"/>
      <c r="G116" s="496"/>
      <c r="H116" s="496"/>
      <c r="I116" s="496"/>
      <c r="J116" s="496"/>
      <c r="K116" s="496"/>
      <c r="L116" s="496"/>
      <c r="M116" s="496"/>
      <c r="N116" s="496"/>
      <c r="O116" s="497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4"/>
    </row>
    <row r="117" spans="1:48" x14ac:dyDescent="0.2">
      <c r="A117" s="296"/>
      <c r="O117" s="290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4"/>
    </row>
    <row r="118" spans="1:48" x14ac:dyDescent="0.2">
      <c r="A118" s="296"/>
      <c r="O118" s="290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4"/>
    </row>
    <row r="119" spans="1:48" ht="45.75" customHeight="1" x14ac:dyDescent="0.2">
      <c r="A119" s="495" t="s">
        <v>225</v>
      </c>
      <c r="B119" s="496"/>
      <c r="C119" s="496"/>
      <c r="D119" s="496"/>
      <c r="E119" s="496"/>
      <c r="F119" s="496"/>
      <c r="G119" s="496"/>
      <c r="H119" s="496"/>
      <c r="I119" s="496"/>
      <c r="J119" s="496"/>
      <c r="K119" s="496"/>
      <c r="L119" s="496"/>
      <c r="M119" s="496"/>
      <c r="N119" s="496"/>
      <c r="O119" s="497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3"/>
      <c r="AE119" s="3"/>
      <c r="AF119" s="3"/>
      <c r="AG119" s="3"/>
      <c r="AH119" s="7"/>
      <c r="AI119" s="7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4"/>
    </row>
    <row r="120" spans="1:48" s="13" customFormat="1" x14ac:dyDescent="0.2">
      <c r="A120" s="495" t="s">
        <v>226</v>
      </c>
      <c r="B120" s="496"/>
      <c r="C120" s="496"/>
      <c r="D120" s="496"/>
      <c r="E120" s="496"/>
      <c r="F120" s="496"/>
      <c r="G120" s="496"/>
      <c r="H120" s="496"/>
      <c r="I120" s="496"/>
      <c r="J120" s="496"/>
      <c r="K120" s="496"/>
      <c r="L120" s="496"/>
      <c r="M120" s="496"/>
      <c r="N120" s="496"/>
      <c r="O120" s="497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3"/>
      <c r="AE120" s="3"/>
      <c r="AF120" s="3"/>
      <c r="AG120" s="3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12"/>
    </row>
    <row r="121" spans="1:48" s="13" customFormat="1" x14ac:dyDescent="0.2">
      <c r="A121" s="296"/>
      <c r="B121" s="14"/>
      <c r="C121" s="5"/>
      <c r="D121" s="5"/>
      <c r="E121" s="5"/>
      <c r="F121" s="15"/>
      <c r="G121" s="5"/>
      <c r="H121" s="5"/>
      <c r="I121" s="16"/>
      <c r="J121" s="5"/>
      <c r="K121" s="17"/>
      <c r="L121" s="5"/>
      <c r="M121" s="16"/>
      <c r="N121" s="5"/>
      <c r="O121" s="290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3"/>
      <c r="AE121" s="3"/>
      <c r="AF121" s="3"/>
      <c r="AG121" s="3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12"/>
    </row>
    <row r="122" spans="1:48" s="13" customFormat="1" x14ac:dyDescent="0.2">
      <c r="A122" s="296"/>
      <c r="B122" s="14"/>
      <c r="C122" s="5"/>
      <c r="D122" s="5"/>
      <c r="E122" s="5"/>
      <c r="F122" s="15"/>
      <c r="G122" s="5"/>
      <c r="H122" s="5"/>
      <c r="I122" s="16"/>
      <c r="J122" s="5"/>
      <c r="K122" s="17"/>
      <c r="L122" s="5"/>
      <c r="M122" s="16"/>
      <c r="N122" s="5"/>
      <c r="O122" s="290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3"/>
      <c r="AE122" s="3"/>
      <c r="AF122" s="3"/>
      <c r="AG122" s="3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12"/>
    </row>
    <row r="123" spans="1:48" s="13" customFormat="1" x14ac:dyDescent="0.2">
      <c r="A123" s="495" t="s">
        <v>227</v>
      </c>
      <c r="B123" s="496"/>
      <c r="C123" s="496"/>
      <c r="D123" s="496"/>
      <c r="E123" s="496"/>
      <c r="F123" s="496"/>
      <c r="G123" s="496"/>
      <c r="H123" s="496"/>
      <c r="I123" s="496"/>
      <c r="J123" s="496"/>
      <c r="K123" s="496"/>
      <c r="L123" s="496"/>
      <c r="M123" s="496"/>
      <c r="N123" s="496"/>
      <c r="O123" s="497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3"/>
      <c r="AE123" s="3"/>
      <c r="AF123" s="3"/>
      <c r="AG123" s="3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12"/>
    </row>
    <row r="124" spans="1:48" s="13" customFormat="1" ht="13.5" thickBot="1" x14ac:dyDescent="0.25">
      <c r="A124" s="505" t="s">
        <v>228</v>
      </c>
      <c r="B124" s="506"/>
      <c r="C124" s="506"/>
      <c r="D124" s="506"/>
      <c r="E124" s="506"/>
      <c r="F124" s="506"/>
      <c r="G124" s="506"/>
      <c r="H124" s="506"/>
      <c r="I124" s="506"/>
      <c r="J124" s="506"/>
      <c r="K124" s="506"/>
      <c r="L124" s="506"/>
      <c r="M124" s="506"/>
      <c r="N124" s="506"/>
      <c r="O124" s="507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3"/>
      <c r="AE124" s="3"/>
      <c r="AF124" s="3"/>
      <c r="AG124" s="3"/>
      <c r="AH124" s="3"/>
      <c r="AI124" s="3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12"/>
    </row>
    <row r="125" spans="1:48" ht="25.5" x14ac:dyDescent="0.2">
      <c r="A125" s="297" t="s">
        <v>63</v>
      </c>
      <c r="B125" s="298" t="s">
        <v>229</v>
      </c>
      <c r="C125" s="298" t="s">
        <v>230</v>
      </c>
      <c r="D125" s="298" t="s">
        <v>231</v>
      </c>
      <c r="E125" s="298" t="s">
        <v>232</v>
      </c>
      <c r="F125" s="299" t="s">
        <v>233</v>
      </c>
      <c r="G125" s="298" t="s">
        <v>72</v>
      </c>
      <c r="H125" s="298" t="s">
        <v>73</v>
      </c>
      <c r="I125" s="300" t="s">
        <v>74</v>
      </c>
      <c r="J125" s="298" t="s">
        <v>75</v>
      </c>
      <c r="K125" s="301" t="s">
        <v>76</v>
      </c>
      <c r="L125" s="314" t="s">
        <v>77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4"/>
    </row>
    <row r="126" spans="1:48" x14ac:dyDescent="0.2">
      <c r="A126" s="238">
        <v>1</v>
      </c>
      <c r="B126" s="239">
        <v>2</v>
      </c>
      <c r="C126" s="240">
        <v>3</v>
      </c>
      <c r="D126" s="240">
        <v>4</v>
      </c>
      <c r="E126" s="240">
        <v>5</v>
      </c>
      <c r="F126" s="240">
        <v>6</v>
      </c>
      <c r="G126" s="240">
        <v>7</v>
      </c>
      <c r="H126" s="240">
        <v>8</v>
      </c>
      <c r="I126" s="240">
        <v>9</v>
      </c>
      <c r="J126" s="240">
        <v>10</v>
      </c>
      <c r="L126" s="24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4"/>
    </row>
    <row r="127" spans="1:48" x14ac:dyDescent="0.2">
      <c r="A127" s="498" t="s">
        <v>234</v>
      </c>
      <c r="B127" s="499"/>
      <c r="C127" s="499"/>
      <c r="D127" s="499"/>
      <c r="E127" s="499"/>
      <c r="F127" s="499"/>
      <c r="G127" s="499"/>
      <c r="H127" s="499"/>
      <c r="I127" s="499"/>
      <c r="J127" s="499"/>
      <c r="K127" s="499"/>
      <c r="L127" s="500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4"/>
    </row>
    <row r="128" spans="1:48" x14ac:dyDescent="0.2">
      <c r="A128" s="495" t="s">
        <v>235</v>
      </c>
      <c r="B128" s="496"/>
      <c r="C128" s="496"/>
      <c r="D128" s="496"/>
      <c r="E128" s="496"/>
      <c r="F128" s="496"/>
      <c r="G128" s="496"/>
      <c r="H128" s="496"/>
      <c r="I128" s="496"/>
      <c r="J128" s="496"/>
      <c r="K128" s="496"/>
      <c r="L128" s="497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4"/>
    </row>
    <row r="129" spans="1:48" x14ac:dyDescent="0.2">
      <c r="A129" s="296"/>
      <c r="L129" s="315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4"/>
    </row>
    <row r="130" spans="1:48" x14ac:dyDescent="0.2">
      <c r="A130" s="296"/>
      <c r="L130" s="315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4"/>
    </row>
    <row r="131" spans="1:48" x14ac:dyDescent="0.2">
      <c r="A131" s="495" t="s">
        <v>236</v>
      </c>
      <c r="B131" s="496"/>
      <c r="C131" s="496"/>
      <c r="D131" s="496"/>
      <c r="E131" s="496"/>
      <c r="F131" s="496"/>
      <c r="G131" s="496"/>
      <c r="H131" s="496"/>
      <c r="I131" s="496"/>
      <c r="J131" s="496"/>
      <c r="K131" s="496"/>
      <c r="L131" s="497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4"/>
    </row>
    <row r="132" spans="1:48" x14ac:dyDescent="0.2">
      <c r="A132" s="495" t="s">
        <v>237</v>
      </c>
      <c r="B132" s="496"/>
      <c r="C132" s="496"/>
      <c r="D132" s="496"/>
      <c r="E132" s="496"/>
      <c r="F132" s="496"/>
      <c r="G132" s="496"/>
      <c r="H132" s="496"/>
      <c r="I132" s="496"/>
      <c r="J132" s="496"/>
      <c r="K132" s="496"/>
      <c r="L132" s="497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4"/>
    </row>
    <row r="133" spans="1:48" x14ac:dyDescent="0.2">
      <c r="A133" s="296"/>
      <c r="L133" s="315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4"/>
    </row>
    <row r="134" spans="1:48" x14ac:dyDescent="0.2">
      <c r="A134" s="296"/>
      <c r="L134" s="315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4"/>
    </row>
    <row r="135" spans="1:48" x14ac:dyDescent="0.2">
      <c r="A135" s="495" t="s">
        <v>238</v>
      </c>
      <c r="B135" s="496"/>
      <c r="C135" s="496"/>
      <c r="D135" s="496"/>
      <c r="E135" s="496"/>
      <c r="F135" s="496"/>
      <c r="G135" s="496"/>
      <c r="H135" s="496"/>
      <c r="I135" s="496"/>
      <c r="J135" s="496"/>
      <c r="K135" s="496"/>
      <c r="L135" s="497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4"/>
    </row>
    <row r="136" spans="1:48" x14ac:dyDescent="0.2">
      <c r="A136" s="498" t="s">
        <v>239</v>
      </c>
      <c r="B136" s="499"/>
      <c r="C136" s="499"/>
      <c r="D136" s="499"/>
      <c r="E136" s="499"/>
      <c r="F136" s="499"/>
      <c r="G136" s="499"/>
      <c r="H136" s="499"/>
      <c r="I136" s="499"/>
      <c r="J136" s="499"/>
      <c r="K136" s="499"/>
      <c r="L136" s="500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4"/>
    </row>
    <row r="137" spans="1:48" ht="25.5" x14ac:dyDescent="0.2">
      <c r="A137" s="501" t="s">
        <v>240</v>
      </c>
      <c r="B137" s="502"/>
      <c r="C137" s="502"/>
      <c r="D137" s="502"/>
      <c r="E137" s="502"/>
      <c r="F137" s="502"/>
      <c r="G137" s="502"/>
      <c r="H137" s="503"/>
      <c r="I137" s="316" t="s">
        <v>241</v>
      </c>
      <c r="J137" s="317" t="s">
        <v>71</v>
      </c>
      <c r="K137" s="318" t="s">
        <v>72</v>
      </c>
      <c r="L137" s="319" t="s">
        <v>75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4"/>
    </row>
    <row r="138" spans="1:48" x14ac:dyDescent="0.2">
      <c r="A138" s="489" t="s">
        <v>242</v>
      </c>
      <c r="B138" s="490"/>
      <c r="C138" s="490"/>
      <c r="D138" s="490"/>
      <c r="E138" s="490"/>
      <c r="F138" s="490"/>
      <c r="G138" s="490"/>
      <c r="H138" s="491"/>
      <c r="I138" s="320">
        <v>5549769.4699999997</v>
      </c>
      <c r="J138" s="321">
        <f>I36+I43</f>
        <v>3527443.8488688497</v>
      </c>
      <c r="K138" s="482">
        <f>SUM(J14:J35,J38:J42)</f>
        <v>0.87844681279577097</v>
      </c>
      <c r="L138" s="304">
        <f>M20+M21+M25+M31+M32+M38+M39+M40+M41+M42</f>
        <v>96630.345300000001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4"/>
    </row>
    <row r="139" spans="1:48" x14ac:dyDescent="0.2">
      <c r="A139" s="489" t="s">
        <v>243</v>
      </c>
      <c r="B139" s="490"/>
      <c r="C139" s="490"/>
      <c r="D139" s="490"/>
      <c r="E139" s="490"/>
      <c r="F139" s="490"/>
      <c r="G139" s="490"/>
      <c r="H139" s="491"/>
      <c r="I139" s="321">
        <v>196738.79</v>
      </c>
      <c r="J139" s="321">
        <f>I51</f>
        <v>200876.4</v>
      </c>
      <c r="K139" s="482">
        <f>J46+J47+J48+J49+J50</f>
        <v>5.0024675347411632E-2</v>
      </c>
      <c r="L139" s="290"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4"/>
    </row>
    <row r="140" spans="1:48" ht="13.5" thickBot="1" x14ac:dyDescent="0.25">
      <c r="A140" s="492" t="s">
        <v>244</v>
      </c>
      <c r="B140" s="493"/>
      <c r="C140" s="493"/>
      <c r="D140" s="493"/>
      <c r="E140" s="493"/>
      <c r="F140" s="493"/>
      <c r="G140" s="493"/>
      <c r="H140" s="494"/>
      <c r="I140" s="322">
        <f>I138+I139</f>
        <v>5746508.2599999998</v>
      </c>
      <c r="J140" s="322">
        <f>J138+J139</f>
        <v>3728320.2488688496</v>
      </c>
      <c r="K140" s="483">
        <f>SUM(K138:K139)</f>
        <v>0.92847148814318259</v>
      </c>
      <c r="L140" s="323">
        <f>SUM(L138:L139)</f>
        <v>96630.345300000001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4"/>
    </row>
    <row r="141" spans="1:4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4"/>
    </row>
    <row r="142" spans="1:48" x14ac:dyDescent="0.2">
      <c r="A142" s="1"/>
      <c r="B142" s="1" t="s">
        <v>590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4"/>
    </row>
    <row r="143" spans="1:48" x14ac:dyDescent="0.2">
      <c r="A143" s="1"/>
      <c r="B143" s="7" t="s">
        <v>47</v>
      </c>
      <c r="C143" s="1"/>
      <c r="D143" s="1"/>
      <c r="E143" s="1"/>
      <c r="F143" s="1"/>
      <c r="G143" s="1"/>
      <c r="H143" s="1"/>
      <c r="I143" s="1"/>
      <c r="J143" s="1"/>
      <c r="K143" s="324" t="s">
        <v>48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4"/>
    </row>
    <row r="144" spans="1:48" x14ac:dyDescent="0.2">
      <c r="A144" s="1"/>
      <c r="B144" s="325" t="s">
        <v>245</v>
      </c>
      <c r="C144" s="1"/>
      <c r="D144" s="1"/>
      <c r="E144" s="1"/>
      <c r="F144" s="1"/>
      <c r="G144" s="1"/>
      <c r="H144" s="1"/>
      <c r="I144" s="1"/>
      <c r="J144" s="1"/>
      <c r="K144" s="324" t="s">
        <v>50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4"/>
    </row>
    <row r="145" spans="1:48" x14ac:dyDescent="0.2">
      <c r="A145" s="1"/>
      <c r="B145" s="325"/>
      <c r="C145" s="1"/>
      <c r="D145" s="1"/>
      <c r="E145" s="1"/>
      <c r="F145" s="1"/>
      <c r="G145" s="1"/>
      <c r="H145" s="1"/>
      <c r="I145" s="3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4"/>
    </row>
    <row r="146" spans="1:4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4"/>
    </row>
    <row r="147" spans="1:4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4"/>
    </row>
    <row r="148" spans="1:4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4"/>
    </row>
    <row r="149" spans="1:4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4"/>
    </row>
    <row r="150" spans="1:4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4"/>
    </row>
    <row r="151" spans="1:4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4"/>
    </row>
    <row r="152" spans="1:4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4"/>
    </row>
    <row r="153" spans="1:4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4"/>
    </row>
    <row r="154" spans="1:4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4"/>
    </row>
    <row r="155" spans="1:4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4"/>
    </row>
    <row r="156" spans="1:4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4"/>
    </row>
    <row r="157" spans="1:4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4"/>
    </row>
    <row r="158" spans="1:4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4"/>
    </row>
    <row r="159" spans="1:4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4"/>
    </row>
    <row r="160" spans="1:4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4"/>
    </row>
    <row r="161" spans="1:4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4"/>
    </row>
    <row r="162" spans="1:4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4"/>
    </row>
    <row r="163" spans="1:4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4"/>
    </row>
    <row r="164" spans="1:4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4"/>
    </row>
    <row r="165" spans="1:4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4"/>
    </row>
    <row r="166" spans="1:4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4"/>
    </row>
    <row r="167" spans="1:4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4"/>
    </row>
    <row r="168" spans="1:4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4"/>
    </row>
    <row r="169" spans="1:4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4"/>
    </row>
    <row r="170" spans="1:4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4"/>
    </row>
    <row r="171" spans="1:4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4"/>
    </row>
    <row r="172" spans="1:4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4"/>
    </row>
    <row r="173" spans="1:4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4"/>
    </row>
    <row r="174" spans="1:4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4"/>
    </row>
    <row r="175" spans="1:4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4"/>
    </row>
    <row r="176" spans="1:4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4"/>
    </row>
    <row r="177" spans="1:4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4"/>
    </row>
    <row r="178" spans="1:4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4"/>
    </row>
    <row r="179" spans="1:4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4"/>
    </row>
    <row r="180" spans="1:4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4"/>
    </row>
    <row r="181" spans="1:4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4"/>
    </row>
    <row r="182" spans="1:4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4"/>
    </row>
    <row r="183" spans="1:4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4"/>
    </row>
    <row r="184" spans="1:4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4"/>
    </row>
    <row r="185" spans="1:4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4"/>
    </row>
    <row r="186" spans="1:4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4"/>
    </row>
    <row r="187" spans="1:4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4"/>
    </row>
    <row r="188" spans="1:4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4"/>
    </row>
    <row r="189" spans="1:4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4"/>
    </row>
    <row r="190" spans="1:4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4"/>
    </row>
    <row r="191" spans="1:4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4"/>
    </row>
    <row r="192" spans="1:4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4"/>
    </row>
    <row r="193" spans="1:4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4"/>
    </row>
    <row r="194" spans="1:4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4"/>
    </row>
    <row r="195" spans="1:4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4"/>
    </row>
    <row r="196" spans="1:4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4"/>
    </row>
    <row r="197" spans="1:4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4"/>
    </row>
    <row r="198" spans="1:4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4"/>
    </row>
    <row r="199" spans="1:4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4"/>
    </row>
    <row r="200" spans="1:4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4"/>
    </row>
    <row r="201" spans="1:4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4"/>
    </row>
    <row r="202" spans="1:4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4"/>
    </row>
    <row r="203" spans="1:4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4"/>
    </row>
    <row r="204" spans="1:4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4"/>
    </row>
    <row r="205" spans="1:4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4"/>
    </row>
    <row r="206" spans="1:4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4"/>
    </row>
    <row r="207" spans="1:4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4"/>
    </row>
    <row r="208" spans="1:4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4"/>
    </row>
    <row r="209" spans="1:4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4"/>
    </row>
    <row r="210" spans="1:4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4"/>
    </row>
    <row r="211" spans="1:4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4"/>
    </row>
    <row r="212" spans="1:4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4"/>
    </row>
    <row r="213" spans="1:4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4"/>
    </row>
    <row r="214" spans="1:4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4"/>
    </row>
    <row r="215" spans="1:4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4"/>
    </row>
    <row r="216" spans="1:4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4"/>
    </row>
    <row r="217" spans="1:4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4"/>
    </row>
    <row r="218" spans="1:4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4"/>
    </row>
    <row r="219" spans="1:4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4"/>
    </row>
    <row r="220" spans="1:4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4"/>
    </row>
    <row r="221" spans="1:4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4"/>
    </row>
    <row r="222" spans="1:4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4"/>
    </row>
    <row r="223" spans="1:4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4"/>
    </row>
    <row r="224" spans="1:4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4"/>
    </row>
    <row r="225" spans="1:4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4"/>
    </row>
    <row r="226" spans="1:4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4"/>
    </row>
    <row r="227" spans="1:4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4"/>
    </row>
    <row r="228" spans="1:4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4"/>
    </row>
    <row r="229" spans="1:4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4"/>
    </row>
    <row r="230" spans="1:4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4"/>
    </row>
    <row r="231" spans="1:4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4"/>
    </row>
    <row r="232" spans="1:4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4"/>
    </row>
    <row r="233" spans="1:4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4"/>
    </row>
    <row r="234" spans="1:4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4"/>
    </row>
    <row r="235" spans="1:4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4"/>
    </row>
    <row r="236" spans="1:4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4"/>
    </row>
    <row r="237" spans="1:4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4"/>
    </row>
    <row r="238" spans="1:4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4"/>
    </row>
    <row r="239" spans="1:4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4"/>
    </row>
    <row r="240" spans="1:4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4"/>
    </row>
    <row r="241" spans="1:4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4"/>
    </row>
    <row r="242" spans="1:4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4"/>
    </row>
    <row r="243" spans="1:4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4"/>
    </row>
    <row r="244" spans="1:4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4"/>
    </row>
    <row r="245" spans="1:4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4"/>
    </row>
    <row r="246" spans="1:4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4"/>
    </row>
    <row r="247" spans="1:4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4"/>
    </row>
    <row r="248" spans="1:4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4"/>
    </row>
    <row r="249" spans="1:4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4"/>
    </row>
    <row r="250" spans="1:4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4"/>
    </row>
    <row r="251" spans="1:4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4"/>
    </row>
    <row r="252" spans="1:4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4"/>
    </row>
    <row r="253" spans="1:4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4"/>
    </row>
    <row r="254" spans="1:4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4"/>
    </row>
    <row r="255" spans="1:4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4"/>
    </row>
    <row r="256" spans="1:4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4"/>
    </row>
    <row r="257" spans="1:4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4"/>
    </row>
    <row r="258" spans="1:4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4"/>
    </row>
    <row r="259" spans="1:4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4"/>
    </row>
    <row r="260" spans="1:4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4"/>
    </row>
    <row r="261" spans="1:4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4"/>
    </row>
    <row r="262" spans="1:4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4"/>
    </row>
    <row r="263" spans="1:4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4"/>
    </row>
    <row r="264" spans="1:4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4"/>
    </row>
    <row r="265" spans="1:4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4"/>
    </row>
    <row r="266" spans="1:4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4"/>
    </row>
    <row r="267" spans="1:4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4"/>
    </row>
    <row r="268" spans="1:4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4"/>
    </row>
    <row r="269" spans="1:4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4"/>
    </row>
    <row r="270" spans="1:4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4"/>
    </row>
    <row r="271" spans="1:4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4"/>
    </row>
    <row r="272" spans="1:4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4"/>
    </row>
    <row r="273" spans="1:4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4"/>
    </row>
    <row r="274" spans="1:4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4"/>
    </row>
    <row r="275" spans="1:4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4"/>
    </row>
    <row r="276" spans="1:4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4"/>
    </row>
    <row r="277" spans="1:4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4"/>
    </row>
    <row r="278" spans="1:4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4"/>
    </row>
    <row r="279" spans="1:4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4"/>
    </row>
    <row r="280" spans="1:4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4"/>
    </row>
    <row r="281" spans="1:4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4"/>
    </row>
    <row r="282" spans="1:4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4"/>
    </row>
    <row r="283" spans="1:4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4"/>
    </row>
    <row r="284" spans="1:4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4"/>
    </row>
    <row r="285" spans="1:4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4"/>
    </row>
    <row r="286" spans="1:4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4"/>
    </row>
    <row r="287" spans="1:4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4"/>
    </row>
    <row r="288" spans="1:4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4"/>
    </row>
    <row r="289" spans="1:4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4"/>
    </row>
    <row r="290" spans="1:4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4"/>
    </row>
    <row r="291" spans="1:4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4"/>
    </row>
    <row r="292" spans="1:4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4"/>
    </row>
    <row r="293" spans="1:4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4"/>
    </row>
    <row r="294" spans="1:4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4"/>
    </row>
    <row r="295" spans="1:4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4"/>
    </row>
    <row r="296" spans="1:4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4"/>
    </row>
    <row r="297" spans="1:4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4"/>
    </row>
    <row r="298" spans="1:4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4"/>
    </row>
    <row r="299" spans="1:4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4"/>
    </row>
    <row r="300" spans="1:4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4"/>
    </row>
    <row r="301" spans="1:4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4"/>
    </row>
    <row r="302" spans="1:4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4"/>
    </row>
    <row r="303" spans="1:4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4"/>
    </row>
    <row r="304" spans="1:4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4"/>
    </row>
    <row r="305" spans="1:4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4"/>
    </row>
    <row r="306" spans="1:4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4"/>
    </row>
    <row r="307" spans="1:4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4"/>
    </row>
    <row r="308" spans="1:4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4"/>
    </row>
    <row r="309" spans="1:4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4"/>
    </row>
    <row r="310" spans="1:4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4"/>
    </row>
    <row r="311" spans="1:4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4"/>
    </row>
    <row r="312" spans="1:4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4"/>
    </row>
    <row r="313" spans="1:4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4"/>
    </row>
    <row r="314" spans="1:4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4"/>
    </row>
    <row r="315" spans="1:4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4"/>
    </row>
    <row r="316" spans="1:4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4"/>
    </row>
    <row r="317" spans="1:4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4"/>
    </row>
    <row r="318" spans="1:4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4"/>
    </row>
    <row r="319" spans="1:4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4"/>
    </row>
    <row r="320" spans="1:4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4"/>
    </row>
    <row r="321" spans="1:4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4"/>
    </row>
    <row r="322" spans="1:4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4"/>
    </row>
    <row r="323" spans="1:4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4"/>
    </row>
    <row r="324" spans="1:4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4"/>
    </row>
    <row r="325" spans="1:4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4"/>
    </row>
    <row r="326" spans="1:4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4"/>
    </row>
    <row r="327" spans="1:4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4"/>
    </row>
    <row r="328" spans="1:4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4"/>
    </row>
    <row r="329" spans="1:4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4"/>
    </row>
    <row r="330" spans="1:4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4"/>
    </row>
    <row r="331" spans="1:4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4"/>
    </row>
    <row r="332" spans="1:4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4"/>
    </row>
    <row r="333" spans="1:4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4"/>
    </row>
    <row r="334" spans="1:4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4"/>
    </row>
    <row r="335" spans="1:4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4"/>
    </row>
    <row r="336" spans="1:48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4"/>
    </row>
    <row r="337" spans="1:48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4"/>
    </row>
    <row r="338" spans="1:48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4"/>
    </row>
    <row r="339" spans="1:48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4"/>
    </row>
    <row r="340" spans="1:48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4"/>
    </row>
    <row r="341" spans="1:48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4"/>
    </row>
    <row r="342" spans="1:48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4"/>
    </row>
    <row r="343" spans="1:48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4"/>
    </row>
    <row r="344" spans="1:48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4"/>
    </row>
    <row r="345" spans="1:48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4"/>
    </row>
    <row r="346" spans="1:48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4"/>
    </row>
    <row r="347" spans="1:48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4"/>
    </row>
    <row r="348" spans="1:48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4"/>
    </row>
    <row r="349" spans="1:48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4"/>
    </row>
    <row r="350" spans="1:48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4"/>
    </row>
    <row r="351" spans="1:48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4"/>
    </row>
    <row r="352" spans="1:48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4"/>
    </row>
    <row r="353" spans="1:48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4"/>
    </row>
    <row r="354" spans="1:48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4"/>
    </row>
    <row r="355" spans="1:48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4"/>
    </row>
    <row r="356" spans="1:48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4"/>
    </row>
    <row r="357" spans="1:48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4"/>
    </row>
    <row r="358" spans="1:48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4"/>
    </row>
    <row r="359" spans="1:48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4"/>
    </row>
    <row r="360" spans="1:48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4"/>
    </row>
    <row r="361" spans="1:48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4"/>
    </row>
    <row r="362" spans="1:48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4"/>
    </row>
    <row r="363" spans="1:48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4"/>
    </row>
    <row r="364" spans="1:48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4"/>
    </row>
    <row r="365" spans="1:48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4"/>
    </row>
    <row r="366" spans="1:48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4"/>
    </row>
    <row r="367" spans="1:48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4"/>
    </row>
    <row r="368" spans="1:48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4"/>
    </row>
    <row r="369" spans="1:48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4"/>
    </row>
    <row r="370" spans="1:48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4"/>
    </row>
    <row r="371" spans="1:48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4"/>
    </row>
    <row r="372" spans="1:48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4"/>
    </row>
    <row r="373" spans="1:48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4"/>
    </row>
    <row r="374" spans="1:48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4"/>
    </row>
    <row r="375" spans="1:48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4"/>
    </row>
    <row r="376" spans="1:48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4"/>
    </row>
    <row r="377" spans="1:48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4"/>
    </row>
    <row r="378" spans="1:48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4"/>
    </row>
    <row r="379" spans="1:48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4"/>
    </row>
    <row r="380" spans="1:48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4"/>
    </row>
    <row r="381" spans="1:48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4"/>
    </row>
    <row r="382" spans="1:48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4"/>
    </row>
    <row r="383" spans="1:48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4"/>
    </row>
    <row r="384" spans="1:48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4"/>
    </row>
    <row r="385" spans="1:48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4"/>
    </row>
    <row r="386" spans="1:48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4"/>
    </row>
    <row r="387" spans="1:48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4"/>
    </row>
    <row r="388" spans="1:48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4"/>
    </row>
    <row r="389" spans="1:48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4"/>
    </row>
    <row r="390" spans="1:48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4"/>
    </row>
    <row r="391" spans="1:48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4"/>
    </row>
    <row r="392" spans="1:48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4"/>
    </row>
    <row r="393" spans="1:48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4"/>
    </row>
    <row r="394" spans="1:48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4"/>
    </row>
    <row r="395" spans="1:48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4"/>
    </row>
    <row r="396" spans="1:48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4"/>
    </row>
    <row r="397" spans="1:48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4"/>
    </row>
    <row r="398" spans="1:48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4"/>
    </row>
    <row r="399" spans="1:48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4"/>
    </row>
    <row r="400" spans="1:48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4"/>
    </row>
    <row r="401" spans="1:48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4"/>
    </row>
    <row r="402" spans="1:48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4"/>
    </row>
    <row r="403" spans="1:48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4"/>
    </row>
    <row r="404" spans="1:48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4"/>
    </row>
    <row r="405" spans="1:48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4"/>
    </row>
    <row r="406" spans="1:48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4"/>
    </row>
    <row r="407" spans="1:48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4"/>
    </row>
    <row r="408" spans="1:48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4"/>
    </row>
    <row r="409" spans="1:48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4"/>
    </row>
    <row r="410" spans="1:48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4"/>
    </row>
    <row r="411" spans="1:48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4"/>
    </row>
    <row r="412" spans="1:48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4"/>
    </row>
    <row r="413" spans="1:48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4"/>
    </row>
    <row r="414" spans="1:4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4"/>
    </row>
    <row r="415" spans="1:4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4"/>
    </row>
    <row r="416" spans="1:4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4"/>
    </row>
    <row r="417" spans="1:4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4"/>
    </row>
    <row r="418" spans="1:4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4"/>
    </row>
    <row r="419" spans="1:4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4"/>
    </row>
    <row r="420" spans="1:4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4"/>
    </row>
    <row r="421" spans="1:4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4"/>
    </row>
    <row r="422" spans="1:4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4"/>
    </row>
    <row r="423" spans="1:4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4"/>
    </row>
    <row r="424" spans="1:4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4"/>
    </row>
    <row r="425" spans="1:4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4"/>
    </row>
    <row r="426" spans="1:4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4"/>
    </row>
    <row r="427" spans="1:4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4"/>
    </row>
    <row r="428" spans="1:4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4"/>
    </row>
    <row r="429" spans="1:4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4"/>
    </row>
    <row r="430" spans="1:4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4"/>
    </row>
    <row r="431" spans="1:4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4"/>
    </row>
    <row r="432" spans="1:4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4"/>
    </row>
    <row r="433" spans="1:4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4"/>
    </row>
    <row r="434" spans="1:4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4"/>
    </row>
    <row r="435" spans="1:4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4"/>
    </row>
    <row r="436" spans="1:4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4"/>
    </row>
    <row r="437" spans="1:4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4"/>
    </row>
    <row r="438" spans="1:4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4"/>
    </row>
    <row r="439" spans="1:4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4"/>
    </row>
    <row r="440" spans="1:4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4"/>
    </row>
    <row r="441" spans="1:4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4"/>
    </row>
    <row r="442" spans="1:4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4"/>
    </row>
    <row r="443" spans="1:4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4"/>
    </row>
    <row r="444" spans="1:4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4"/>
    </row>
    <row r="445" spans="1:4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4"/>
    </row>
    <row r="446" spans="1:4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4"/>
    </row>
    <row r="447" spans="1:4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4"/>
    </row>
    <row r="448" spans="1:4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4"/>
    </row>
    <row r="449" spans="1:4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4"/>
    </row>
    <row r="450" spans="1:4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4"/>
    </row>
    <row r="451" spans="1:4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4"/>
    </row>
    <row r="452" spans="1:4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4"/>
    </row>
    <row r="453" spans="1:4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4"/>
    </row>
    <row r="454" spans="1:4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4"/>
    </row>
    <row r="455" spans="1:4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4"/>
    </row>
    <row r="456" spans="1:4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4"/>
    </row>
    <row r="457" spans="1:4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4"/>
    </row>
    <row r="458" spans="1:4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4"/>
    </row>
    <row r="459" spans="1:4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4"/>
    </row>
    <row r="460" spans="1:4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4"/>
    </row>
    <row r="461" spans="1:4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4"/>
    </row>
    <row r="462" spans="1:4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4"/>
    </row>
    <row r="463" spans="1:4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4"/>
    </row>
    <row r="464" spans="1:4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4"/>
    </row>
    <row r="465" spans="1:4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4"/>
    </row>
    <row r="466" spans="1:4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4"/>
    </row>
    <row r="467" spans="1:4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4"/>
    </row>
    <row r="468" spans="1:4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4"/>
    </row>
    <row r="469" spans="1:4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4"/>
    </row>
    <row r="470" spans="1:4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4"/>
    </row>
    <row r="471" spans="1:4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4"/>
    </row>
    <row r="472" spans="1:48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4"/>
    </row>
    <row r="473" spans="1:48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4"/>
    </row>
    <row r="474" spans="1:48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4"/>
    </row>
    <row r="475" spans="1:48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4"/>
    </row>
    <row r="476" spans="1:48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4"/>
    </row>
    <row r="477" spans="1:48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4"/>
    </row>
    <row r="478" spans="1:48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4"/>
    </row>
    <row r="479" spans="1:48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4"/>
    </row>
    <row r="480" spans="1:48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4"/>
    </row>
    <row r="481" spans="1:48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4"/>
    </row>
    <row r="482" spans="1:48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4"/>
    </row>
    <row r="483" spans="1:48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4"/>
    </row>
    <row r="484" spans="1:48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4"/>
    </row>
    <row r="485" spans="1:48" x14ac:dyDescent="0.2">
      <c r="O485" s="18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4"/>
    </row>
    <row r="486" spans="1:48" x14ac:dyDescent="0.2">
      <c r="O486" s="18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4"/>
    </row>
    <row r="487" spans="1:48" x14ac:dyDescent="0.2">
      <c r="O487" s="18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4"/>
    </row>
    <row r="488" spans="1:48" x14ac:dyDescent="0.2">
      <c r="O488" s="18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4"/>
    </row>
    <row r="489" spans="1:48" x14ac:dyDescent="0.2">
      <c r="O489" s="18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4"/>
    </row>
    <row r="490" spans="1:48" x14ac:dyDescent="0.2">
      <c r="O490" s="18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4"/>
    </row>
    <row r="491" spans="1:48" x14ac:dyDescent="0.2">
      <c r="O491" s="18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4"/>
    </row>
    <row r="492" spans="1:48" x14ac:dyDescent="0.2">
      <c r="O492" s="18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4"/>
    </row>
    <row r="493" spans="1:48" x14ac:dyDescent="0.2">
      <c r="O493" s="18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4"/>
    </row>
    <row r="494" spans="1:48" x14ac:dyDescent="0.2">
      <c r="O494" s="18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4"/>
    </row>
    <row r="495" spans="1:48" x14ac:dyDescent="0.2">
      <c r="O495" s="18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4"/>
    </row>
    <row r="496" spans="1:48" x14ac:dyDescent="0.2">
      <c r="O496" s="18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4"/>
    </row>
    <row r="497" spans="15:48" x14ac:dyDescent="0.2">
      <c r="O497" s="18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4"/>
    </row>
    <row r="498" spans="15:48" x14ac:dyDescent="0.2">
      <c r="O498" s="18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4"/>
    </row>
    <row r="499" spans="15:48" x14ac:dyDescent="0.2">
      <c r="O499" s="18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4"/>
    </row>
    <row r="500" spans="15:48" x14ac:dyDescent="0.2">
      <c r="O500" s="18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4"/>
    </row>
    <row r="501" spans="15:48" x14ac:dyDescent="0.2">
      <c r="O501" s="18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4"/>
    </row>
    <row r="502" spans="15:48" x14ac:dyDescent="0.2">
      <c r="O502" s="18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4"/>
    </row>
    <row r="503" spans="15:48" x14ac:dyDescent="0.2">
      <c r="O503" s="18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4"/>
    </row>
    <row r="504" spans="15:48" x14ac:dyDescent="0.2">
      <c r="O504" s="18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4"/>
    </row>
    <row r="505" spans="15:48" x14ac:dyDescent="0.2">
      <c r="O505" s="18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4"/>
    </row>
    <row r="506" spans="15:48" x14ac:dyDescent="0.2">
      <c r="O506" s="18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4"/>
    </row>
    <row r="507" spans="15:48" x14ac:dyDescent="0.2">
      <c r="O507" s="18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4"/>
    </row>
    <row r="508" spans="15:48" x14ac:dyDescent="0.2">
      <c r="O508" s="18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4"/>
    </row>
    <row r="509" spans="15:48" x14ac:dyDescent="0.2">
      <c r="O509" s="18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4"/>
    </row>
    <row r="510" spans="15:48" x14ac:dyDescent="0.2">
      <c r="O510" s="18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4"/>
    </row>
    <row r="511" spans="15:48" x14ac:dyDescent="0.2">
      <c r="O511" s="18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4"/>
    </row>
    <row r="512" spans="15:48" x14ac:dyDescent="0.2">
      <c r="O512" s="18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4"/>
    </row>
    <row r="513" spans="15:48" x14ac:dyDescent="0.2">
      <c r="O513" s="18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4"/>
    </row>
    <row r="514" spans="15:48" x14ac:dyDescent="0.2">
      <c r="O514" s="18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4"/>
    </row>
    <row r="515" spans="15:48" x14ac:dyDescent="0.2">
      <c r="O515" s="18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4"/>
    </row>
    <row r="516" spans="15:48" x14ac:dyDescent="0.2">
      <c r="O516" s="18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4"/>
    </row>
    <row r="517" spans="15:48" x14ac:dyDescent="0.2">
      <c r="O517" s="18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4"/>
    </row>
    <row r="518" spans="15:48" x14ac:dyDescent="0.2">
      <c r="O518" s="18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4"/>
    </row>
    <row r="519" spans="15:48" x14ac:dyDescent="0.2">
      <c r="O519" s="18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4"/>
    </row>
    <row r="520" spans="15:48" x14ac:dyDescent="0.2">
      <c r="O520" s="18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4"/>
    </row>
    <row r="521" spans="15:48" x14ac:dyDescent="0.2">
      <c r="O521" s="18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4"/>
    </row>
    <row r="522" spans="15:48" x14ac:dyDescent="0.2">
      <c r="O522" s="18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4"/>
    </row>
    <row r="523" spans="15:48" x14ac:dyDescent="0.2">
      <c r="O523" s="18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4"/>
    </row>
    <row r="524" spans="15:48" x14ac:dyDescent="0.2">
      <c r="O524" s="18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4"/>
    </row>
    <row r="525" spans="15:48" x14ac:dyDescent="0.2">
      <c r="O525" s="18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4"/>
    </row>
    <row r="526" spans="15:48" x14ac:dyDescent="0.2">
      <c r="O526" s="18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4"/>
    </row>
    <row r="527" spans="15:48" x14ac:dyDescent="0.2">
      <c r="O527" s="18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4"/>
    </row>
    <row r="528" spans="15:48" x14ac:dyDescent="0.2">
      <c r="O528" s="18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4"/>
    </row>
    <row r="529" spans="15:48" x14ac:dyDescent="0.2">
      <c r="O529" s="18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4"/>
    </row>
    <row r="530" spans="15:48" x14ac:dyDescent="0.2">
      <c r="O530" s="18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4"/>
    </row>
    <row r="531" spans="15:48" x14ac:dyDescent="0.2">
      <c r="O531" s="18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4"/>
    </row>
    <row r="532" spans="15:48" x14ac:dyDescent="0.2">
      <c r="O532" s="18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4"/>
    </row>
    <row r="533" spans="15:48" x14ac:dyDescent="0.2">
      <c r="O533" s="18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4"/>
    </row>
    <row r="534" spans="15:48" x14ac:dyDescent="0.2">
      <c r="O534" s="18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4"/>
    </row>
    <row r="535" spans="15:48" x14ac:dyDescent="0.2">
      <c r="O535" s="18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4"/>
    </row>
    <row r="536" spans="15:48" x14ac:dyDescent="0.2">
      <c r="O536" s="18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4"/>
    </row>
    <row r="537" spans="15:48" x14ac:dyDescent="0.2">
      <c r="O537" s="18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4"/>
    </row>
    <row r="538" spans="15:48" x14ac:dyDescent="0.2">
      <c r="O538" s="18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4"/>
    </row>
    <row r="539" spans="15:48" x14ac:dyDescent="0.2">
      <c r="O539" s="18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4"/>
    </row>
    <row r="540" spans="15:48" x14ac:dyDescent="0.2">
      <c r="O540" s="18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4"/>
    </row>
    <row r="541" spans="15:48" x14ac:dyDescent="0.2">
      <c r="O541" s="18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4"/>
    </row>
    <row r="542" spans="15:48" x14ac:dyDescent="0.2">
      <c r="O542" s="18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4"/>
    </row>
    <row r="543" spans="15:48" x14ac:dyDescent="0.2">
      <c r="O543" s="18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4"/>
    </row>
    <row r="544" spans="15:48" x14ac:dyDescent="0.2">
      <c r="O544" s="18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4"/>
    </row>
    <row r="545" spans="15:48" x14ac:dyDescent="0.2">
      <c r="O545" s="18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4"/>
    </row>
    <row r="546" spans="15:48" x14ac:dyDescent="0.2">
      <c r="O546" s="18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4"/>
    </row>
    <row r="547" spans="15:48" x14ac:dyDescent="0.2">
      <c r="O547" s="18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4"/>
    </row>
    <row r="548" spans="15:48" x14ac:dyDescent="0.2">
      <c r="O548" s="18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4"/>
    </row>
    <row r="549" spans="15:48" x14ac:dyDescent="0.2">
      <c r="O549" s="18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4"/>
    </row>
    <row r="550" spans="15:48" x14ac:dyDescent="0.2">
      <c r="O550" s="18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4"/>
    </row>
    <row r="551" spans="15:48" x14ac:dyDescent="0.2">
      <c r="O551" s="18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4"/>
    </row>
    <row r="552" spans="15:48" x14ac:dyDescent="0.2">
      <c r="O552" s="18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4"/>
    </row>
    <row r="553" spans="15:48" x14ac:dyDescent="0.2">
      <c r="O553" s="18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4"/>
    </row>
    <row r="554" spans="15:48" x14ac:dyDescent="0.2">
      <c r="O554" s="18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4"/>
    </row>
    <row r="555" spans="15:48" x14ac:dyDescent="0.2">
      <c r="O555" s="18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4"/>
    </row>
    <row r="556" spans="15:48" x14ac:dyDescent="0.2">
      <c r="O556" s="18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4"/>
    </row>
    <row r="557" spans="15:48" x14ac:dyDescent="0.2">
      <c r="O557" s="18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4"/>
    </row>
    <row r="558" spans="15:48" x14ac:dyDescent="0.2">
      <c r="O558" s="18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4"/>
    </row>
    <row r="559" spans="15:48" x14ac:dyDescent="0.2">
      <c r="O559" s="18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4"/>
    </row>
    <row r="560" spans="15:48" x14ac:dyDescent="0.2">
      <c r="O560" s="18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4"/>
    </row>
    <row r="561" spans="15:48" x14ac:dyDescent="0.2">
      <c r="O561" s="18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4"/>
    </row>
    <row r="562" spans="15:48" x14ac:dyDescent="0.2">
      <c r="O562" s="18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4"/>
    </row>
    <row r="563" spans="15:48" x14ac:dyDescent="0.2">
      <c r="O563" s="18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4"/>
    </row>
    <row r="564" spans="15:48" x14ac:dyDescent="0.2">
      <c r="O564" s="18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4"/>
    </row>
    <row r="565" spans="15:48" x14ac:dyDescent="0.2">
      <c r="O565" s="18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4"/>
    </row>
    <row r="566" spans="15:48" x14ac:dyDescent="0.2">
      <c r="O566" s="18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4"/>
    </row>
    <row r="567" spans="15:48" x14ac:dyDescent="0.2">
      <c r="O567" s="18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4"/>
    </row>
    <row r="568" spans="15:48" x14ac:dyDescent="0.2">
      <c r="O568" s="18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4"/>
    </row>
    <row r="569" spans="15:48" x14ac:dyDescent="0.2">
      <c r="O569" s="18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4"/>
    </row>
    <row r="570" spans="15:48" x14ac:dyDescent="0.2">
      <c r="O570" s="18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4"/>
    </row>
    <row r="571" spans="15:48" x14ac:dyDescent="0.2">
      <c r="O571" s="18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4"/>
    </row>
    <row r="572" spans="15:48" x14ac:dyDescent="0.2">
      <c r="O572" s="18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4"/>
    </row>
    <row r="573" spans="15:48" x14ac:dyDescent="0.2">
      <c r="O573" s="18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4"/>
    </row>
    <row r="574" spans="15:48" x14ac:dyDescent="0.2">
      <c r="O574" s="18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4"/>
    </row>
    <row r="575" spans="15:48" x14ac:dyDescent="0.2">
      <c r="O575" s="18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4"/>
    </row>
    <row r="576" spans="15:48" x14ac:dyDescent="0.2">
      <c r="O576" s="18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4"/>
    </row>
    <row r="577" spans="15:48" x14ac:dyDescent="0.2">
      <c r="O577" s="18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4"/>
    </row>
    <row r="578" spans="15:48" x14ac:dyDescent="0.2">
      <c r="O578" s="18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4"/>
    </row>
    <row r="579" spans="15:48" x14ac:dyDescent="0.2">
      <c r="O579" s="18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4"/>
    </row>
    <row r="580" spans="15:48" x14ac:dyDescent="0.2">
      <c r="O580" s="18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4"/>
    </row>
    <row r="581" spans="15:48" x14ac:dyDescent="0.2">
      <c r="O581" s="18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4"/>
    </row>
    <row r="582" spans="15:48" x14ac:dyDescent="0.2">
      <c r="O582" s="18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4"/>
    </row>
    <row r="583" spans="15:48" x14ac:dyDescent="0.2">
      <c r="O583" s="18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4"/>
    </row>
    <row r="584" spans="15:48" x14ac:dyDescent="0.2">
      <c r="O584" s="18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4"/>
    </row>
    <row r="585" spans="15:48" x14ac:dyDescent="0.2">
      <c r="O585" s="18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4"/>
    </row>
    <row r="586" spans="15:48" x14ac:dyDescent="0.2">
      <c r="O586" s="18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4"/>
    </row>
    <row r="587" spans="15:48" x14ac:dyDescent="0.2">
      <c r="O587" s="18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4"/>
    </row>
    <row r="588" spans="15:48" x14ac:dyDescent="0.2">
      <c r="O588" s="18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4"/>
    </row>
    <row r="589" spans="15:48" x14ac:dyDescent="0.2">
      <c r="O589" s="18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4"/>
    </row>
    <row r="590" spans="15:48" x14ac:dyDescent="0.2">
      <c r="O590" s="18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4"/>
    </row>
    <row r="591" spans="15:48" x14ac:dyDescent="0.2">
      <c r="O591" s="18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4"/>
    </row>
    <row r="592" spans="15:48" x14ac:dyDescent="0.2">
      <c r="O592" s="18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4"/>
    </row>
    <row r="593" spans="15:48" x14ac:dyDescent="0.2">
      <c r="O593" s="18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4"/>
    </row>
    <row r="594" spans="15:48" x14ac:dyDescent="0.2">
      <c r="O594" s="18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4"/>
    </row>
    <row r="595" spans="15:48" x14ac:dyDescent="0.2">
      <c r="O595" s="18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4"/>
    </row>
    <row r="596" spans="15:48" x14ac:dyDescent="0.2">
      <c r="O596" s="18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4"/>
    </row>
    <row r="597" spans="15:48" x14ac:dyDescent="0.2">
      <c r="O597" s="18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4"/>
    </row>
    <row r="598" spans="15:48" x14ac:dyDescent="0.2">
      <c r="O598" s="18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4"/>
    </row>
    <row r="599" spans="15:48" x14ac:dyDescent="0.2">
      <c r="O599" s="18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4"/>
    </row>
    <row r="600" spans="15:48" x14ac:dyDescent="0.2">
      <c r="O600" s="18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4"/>
    </row>
    <row r="601" spans="15:48" x14ac:dyDescent="0.2">
      <c r="O601" s="18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4"/>
    </row>
    <row r="602" spans="15:48" x14ac:dyDescent="0.2">
      <c r="O602" s="18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4"/>
    </row>
    <row r="603" spans="15:48" x14ac:dyDescent="0.2">
      <c r="O603" s="18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4"/>
    </row>
    <row r="604" spans="15:48" x14ac:dyDescent="0.2">
      <c r="O604" s="18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4"/>
    </row>
    <row r="605" spans="15:48" x14ac:dyDescent="0.2">
      <c r="O605" s="18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4"/>
    </row>
    <row r="606" spans="15:48" x14ac:dyDescent="0.2">
      <c r="O606" s="18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4"/>
    </row>
    <row r="607" spans="15:48" x14ac:dyDescent="0.2">
      <c r="O607" s="18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4"/>
    </row>
    <row r="608" spans="15:48" x14ac:dyDescent="0.2">
      <c r="O608" s="18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4"/>
    </row>
    <row r="609" spans="15:48" x14ac:dyDescent="0.2">
      <c r="O609" s="18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4"/>
    </row>
    <row r="610" spans="15:48" x14ac:dyDescent="0.2">
      <c r="O610" s="18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4"/>
    </row>
    <row r="611" spans="15:48" x14ac:dyDescent="0.2">
      <c r="O611" s="18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4"/>
    </row>
    <row r="612" spans="15:48" x14ac:dyDescent="0.2">
      <c r="O612" s="18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4"/>
    </row>
    <row r="613" spans="15:48" x14ac:dyDescent="0.2">
      <c r="O613" s="18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4"/>
    </row>
    <row r="614" spans="15:48" x14ac:dyDescent="0.2">
      <c r="O614" s="18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4"/>
    </row>
    <row r="615" spans="15:48" x14ac:dyDescent="0.2">
      <c r="O615" s="18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4"/>
    </row>
    <row r="616" spans="15:48" x14ac:dyDescent="0.2">
      <c r="O616" s="18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4"/>
    </row>
    <row r="617" spans="15:48" x14ac:dyDescent="0.2">
      <c r="O617" s="18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4"/>
    </row>
    <row r="618" spans="15:48" x14ac:dyDescent="0.2">
      <c r="O618" s="18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4"/>
    </row>
    <row r="619" spans="15:48" x14ac:dyDescent="0.2">
      <c r="O619" s="18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4"/>
    </row>
    <row r="620" spans="15:48" x14ac:dyDescent="0.2">
      <c r="O620" s="18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4"/>
    </row>
    <row r="621" spans="15:48" x14ac:dyDescent="0.2">
      <c r="O621" s="18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4"/>
    </row>
    <row r="622" spans="15:48" x14ac:dyDescent="0.2">
      <c r="O622" s="18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4"/>
    </row>
    <row r="623" spans="15:48" x14ac:dyDescent="0.2">
      <c r="O623" s="18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4"/>
    </row>
    <row r="624" spans="15:48" x14ac:dyDescent="0.2">
      <c r="O624" s="18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4"/>
    </row>
    <row r="625" spans="15:48" x14ac:dyDescent="0.2">
      <c r="O625" s="18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4"/>
    </row>
    <row r="626" spans="15:48" x14ac:dyDescent="0.2">
      <c r="O626" s="18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4"/>
    </row>
    <row r="627" spans="15:48" x14ac:dyDescent="0.2">
      <c r="O627" s="18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4"/>
    </row>
    <row r="628" spans="15:48" x14ac:dyDescent="0.2">
      <c r="O628" s="18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4"/>
    </row>
    <row r="629" spans="15:48" x14ac:dyDescent="0.2">
      <c r="O629" s="18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4"/>
    </row>
    <row r="630" spans="15:48" x14ac:dyDescent="0.2">
      <c r="O630" s="18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4"/>
    </row>
    <row r="631" spans="15:48" x14ac:dyDescent="0.2">
      <c r="O631" s="18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4"/>
    </row>
    <row r="632" spans="15:48" x14ac:dyDescent="0.2">
      <c r="O632" s="18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4"/>
    </row>
    <row r="633" spans="15:48" x14ac:dyDescent="0.2">
      <c r="O633" s="18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4"/>
    </row>
    <row r="634" spans="15:48" x14ac:dyDescent="0.2">
      <c r="O634" s="18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4"/>
    </row>
    <row r="635" spans="15:48" x14ac:dyDescent="0.2">
      <c r="O635" s="18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4"/>
    </row>
    <row r="636" spans="15:48" x14ac:dyDescent="0.2">
      <c r="O636" s="18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4"/>
    </row>
    <row r="637" spans="15:48" x14ac:dyDescent="0.2">
      <c r="O637" s="18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4"/>
    </row>
    <row r="638" spans="15:48" x14ac:dyDescent="0.2">
      <c r="O638" s="18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4"/>
    </row>
    <row r="639" spans="15:48" x14ac:dyDescent="0.2">
      <c r="O639" s="18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4"/>
    </row>
    <row r="640" spans="15:48" x14ac:dyDescent="0.2">
      <c r="O640" s="18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4"/>
    </row>
    <row r="641" spans="15:48" x14ac:dyDescent="0.2">
      <c r="O641" s="18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4"/>
    </row>
    <row r="642" spans="15:48" x14ac:dyDescent="0.2">
      <c r="O642" s="18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4"/>
    </row>
    <row r="643" spans="15:48" x14ac:dyDescent="0.2">
      <c r="O643" s="18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4"/>
    </row>
    <row r="644" spans="15:48" x14ac:dyDescent="0.2">
      <c r="O644" s="18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4"/>
    </row>
    <row r="645" spans="15:48" x14ac:dyDescent="0.2">
      <c r="O645" s="18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4"/>
    </row>
    <row r="646" spans="15:48" x14ac:dyDescent="0.2">
      <c r="O646" s="18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4"/>
    </row>
    <row r="647" spans="15:48" x14ac:dyDescent="0.2">
      <c r="O647" s="18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4"/>
    </row>
    <row r="648" spans="15:48" x14ac:dyDescent="0.2">
      <c r="O648" s="18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4"/>
    </row>
    <row r="649" spans="15:48" x14ac:dyDescent="0.2">
      <c r="O649" s="18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4"/>
    </row>
    <row r="650" spans="15:48" x14ac:dyDescent="0.2">
      <c r="O650" s="18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4"/>
    </row>
    <row r="651" spans="15:48" x14ac:dyDescent="0.2">
      <c r="O651" s="18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4"/>
    </row>
    <row r="652" spans="15:48" x14ac:dyDescent="0.2">
      <c r="O652" s="18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4"/>
    </row>
    <row r="653" spans="15:48" x14ac:dyDescent="0.2">
      <c r="O653" s="18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4"/>
    </row>
    <row r="654" spans="15:48" x14ac:dyDescent="0.2">
      <c r="O654" s="18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4"/>
    </row>
    <row r="655" spans="15:48" x14ac:dyDescent="0.2">
      <c r="O655" s="18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4"/>
    </row>
    <row r="656" spans="15:48" x14ac:dyDescent="0.2">
      <c r="O656" s="18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4"/>
    </row>
    <row r="657" spans="15:48" x14ac:dyDescent="0.2">
      <c r="O657" s="18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4"/>
    </row>
    <row r="658" spans="15:48" x14ac:dyDescent="0.2">
      <c r="O658" s="18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4"/>
    </row>
    <row r="659" spans="15:48" x14ac:dyDescent="0.2">
      <c r="O659" s="18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4"/>
    </row>
    <row r="660" spans="15:48" x14ac:dyDescent="0.2">
      <c r="O660" s="18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4"/>
    </row>
    <row r="661" spans="15:48" x14ac:dyDescent="0.2">
      <c r="O661" s="18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4"/>
    </row>
    <row r="662" spans="15:48" x14ac:dyDescent="0.2">
      <c r="O662" s="18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4"/>
    </row>
    <row r="663" spans="15:48" x14ac:dyDescent="0.2">
      <c r="O663" s="18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4"/>
    </row>
    <row r="664" spans="15:48" x14ac:dyDescent="0.2">
      <c r="O664" s="18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4"/>
    </row>
    <row r="665" spans="15:48" x14ac:dyDescent="0.2">
      <c r="O665" s="18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4"/>
    </row>
    <row r="666" spans="15:48" x14ac:dyDescent="0.2">
      <c r="O666" s="18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4"/>
    </row>
    <row r="667" spans="15:48" x14ac:dyDescent="0.2">
      <c r="O667" s="18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4"/>
    </row>
    <row r="668" spans="15:48" x14ac:dyDescent="0.2">
      <c r="O668" s="18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4"/>
    </row>
    <row r="669" spans="15:48" x14ac:dyDescent="0.2">
      <c r="O669" s="18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4"/>
    </row>
    <row r="670" spans="15:48" x14ac:dyDescent="0.2">
      <c r="O670" s="18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4"/>
    </row>
    <row r="671" spans="15:48" x14ac:dyDescent="0.2">
      <c r="O671" s="18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4"/>
    </row>
    <row r="672" spans="15:48" x14ac:dyDescent="0.2">
      <c r="O672" s="18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4"/>
    </row>
    <row r="673" spans="15:48" x14ac:dyDescent="0.2">
      <c r="O673" s="18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4"/>
    </row>
    <row r="674" spans="15:48" x14ac:dyDescent="0.2">
      <c r="O674" s="18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4"/>
    </row>
    <row r="675" spans="15:48" x14ac:dyDescent="0.2">
      <c r="O675" s="18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4"/>
    </row>
    <row r="676" spans="15:48" x14ac:dyDescent="0.2">
      <c r="O676" s="18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4"/>
    </row>
    <row r="677" spans="15:48" x14ac:dyDescent="0.2">
      <c r="O677" s="18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4"/>
    </row>
    <row r="678" spans="15:48" x14ac:dyDescent="0.2">
      <c r="O678" s="18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4"/>
    </row>
    <row r="679" spans="15:48" x14ac:dyDescent="0.2">
      <c r="O679" s="18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4"/>
    </row>
    <row r="680" spans="15:48" x14ac:dyDescent="0.2">
      <c r="O680" s="18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4"/>
    </row>
    <row r="681" spans="15:48" x14ac:dyDescent="0.2">
      <c r="O681" s="18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4"/>
    </row>
    <row r="682" spans="15:48" x14ac:dyDescent="0.2">
      <c r="O682" s="18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4"/>
    </row>
    <row r="683" spans="15:48" x14ac:dyDescent="0.2">
      <c r="O683" s="18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4"/>
    </row>
    <row r="684" spans="15:48" x14ac:dyDescent="0.2">
      <c r="O684" s="18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4"/>
    </row>
    <row r="685" spans="15:48" x14ac:dyDescent="0.2">
      <c r="O685" s="18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4"/>
    </row>
    <row r="686" spans="15:48" x14ac:dyDescent="0.2">
      <c r="O686" s="18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4"/>
    </row>
    <row r="687" spans="15:48" x14ac:dyDescent="0.2">
      <c r="O687" s="18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4"/>
    </row>
    <row r="688" spans="15:48" x14ac:dyDescent="0.2">
      <c r="O688" s="18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4"/>
    </row>
    <row r="689" spans="15:48" x14ac:dyDescent="0.2">
      <c r="O689" s="18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4"/>
    </row>
    <row r="690" spans="15:48" x14ac:dyDescent="0.2">
      <c r="O690" s="18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4"/>
    </row>
    <row r="691" spans="15:48" x14ac:dyDescent="0.2">
      <c r="O691" s="18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4"/>
    </row>
    <row r="692" spans="15:48" x14ac:dyDescent="0.2">
      <c r="O692" s="18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4"/>
    </row>
    <row r="693" spans="15:48" x14ac:dyDescent="0.2">
      <c r="O693" s="18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4"/>
    </row>
    <row r="694" spans="15:48" x14ac:dyDescent="0.2">
      <c r="O694" s="18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4"/>
    </row>
    <row r="695" spans="15:48" x14ac:dyDescent="0.2">
      <c r="O695" s="18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4"/>
    </row>
    <row r="696" spans="15:48" x14ac:dyDescent="0.2">
      <c r="O696" s="18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4"/>
    </row>
    <row r="697" spans="15:48" x14ac:dyDescent="0.2">
      <c r="O697" s="18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4"/>
    </row>
    <row r="698" spans="15:48" x14ac:dyDescent="0.2">
      <c r="O698" s="18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4"/>
    </row>
    <row r="699" spans="15:48" x14ac:dyDescent="0.2">
      <c r="O699" s="18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4"/>
    </row>
    <row r="700" spans="15:48" x14ac:dyDescent="0.2">
      <c r="O700" s="18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4"/>
    </row>
    <row r="701" spans="15:48" x14ac:dyDescent="0.2">
      <c r="O701" s="18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4"/>
    </row>
    <row r="702" spans="15:48" x14ac:dyDescent="0.2">
      <c r="O702" s="18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4"/>
    </row>
    <row r="703" spans="15:48" x14ac:dyDescent="0.2">
      <c r="O703" s="18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4"/>
    </row>
    <row r="704" spans="15:48" x14ac:dyDescent="0.2">
      <c r="O704" s="18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4"/>
    </row>
    <row r="705" spans="15:48" x14ac:dyDescent="0.2">
      <c r="O705" s="18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4"/>
    </row>
    <row r="706" spans="15:48" x14ac:dyDescent="0.2">
      <c r="O706" s="18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4"/>
    </row>
    <row r="707" spans="15:48" x14ac:dyDescent="0.2">
      <c r="O707" s="18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4"/>
    </row>
    <row r="708" spans="15:48" x14ac:dyDescent="0.2">
      <c r="O708" s="18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4"/>
    </row>
    <row r="709" spans="15:48" x14ac:dyDescent="0.2">
      <c r="O709" s="18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4"/>
    </row>
    <row r="710" spans="15:48" x14ac:dyDescent="0.2">
      <c r="O710" s="18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4"/>
    </row>
    <row r="711" spans="15:48" x14ac:dyDescent="0.2">
      <c r="O711" s="18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4"/>
    </row>
    <row r="712" spans="15:48" x14ac:dyDescent="0.2">
      <c r="O712" s="18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4"/>
    </row>
    <row r="713" spans="15:48" x14ac:dyDescent="0.2">
      <c r="O713" s="18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4"/>
    </row>
    <row r="714" spans="15:48" x14ac:dyDescent="0.2">
      <c r="O714" s="18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4"/>
    </row>
    <row r="715" spans="15:48" x14ac:dyDescent="0.2">
      <c r="O715" s="18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4"/>
    </row>
    <row r="716" spans="15:48" x14ac:dyDescent="0.2">
      <c r="O716" s="18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4"/>
    </row>
    <row r="717" spans="15:48" x14ac:dyDescent="0.2">
      <c r="O717" s="18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4"/>
    </row>
    <row r="718" spans="15:48" x14ac:dyDescent="0.2">
      <c r="O718" s="18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4"/>
    </row>
    <row r="719" spans="15:48" x14ac:dyDescent="0.2">
      <c r="O719" s="18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4"/>
    </row>
    <row r="720" spans="15:48" x14ac:dyDescent="0.2">
      <c r="O720" s="18"/>
    </row>
    <row r="721" spans="15:15" x14ac:dyDescent="0.2">
      <c r="O721" s="18"/>
    </row>
    <row r="722" spans="15:15" x14ac:dyDescent="0.2">
      <c r="O722" s="18"/>
    </row>
    <row r="723" spans="15:15" x14ac:dyDescent="0.2">
      <c r="O723" s="18"/>
    </row>
    <row r="724" spans="15:15" x14ac:dyDescent="0.2">
      <c r="O724" s="18"/>
    </row>
    <row r="725" spans="15:15" x14ac:dyDescent="0.2">
      <c r="O725" s="18"/>
    </row>
    <row r="726" spans="15:15" x14ac:dyDescent="0.2">
      <c r="O726" s="18"/>
    </row>
    <row r="727" spans="15:15" x14ac:dyDescent="0.2">
      <c r="O727" s="18"/>
    </row>
    <row r="728" spans="15:15" x14ac:dyDescent="0.2">
      <c r="O728" s="18"/>
    </row>
    <row r="729" spans="15:15" x14ac:dyDescent="0.2">
      <c r="O729" s="18"/>
    </row>
    <row r="730" spans="15:15" x14ac:dyDescent="0.2">
      <c r="O730" s="18"/>
    </row>
    <row r="731" spans="15:15" x14ac:dyDescent="0.2">
      <c r="O731" s="18"/>
    </row>
    <row r="732" spans="15:15" x14ac:dyDescent="0.2">
      <c r="O732" s="18"/>
    </row>
    <row r="733" spans="15:15" x14ac:dyDescent="0.2">
      <c r="O733" s="18"/>
    </row>
    <row r="734" spans="15:15" x14ac:dyDescent="0.2">
      <c r="O734" s="18"/>
    </row>
    <row r="735" spans="15:15" x14ac:dyDescent="0.2">
      <c r="O735" s="18"/>
    </row>
    <row r="736" spans="15:15" x14ac:dyDescent="0.2">
      <c r="O736" s="18"/>
    </row>
    <row r="737" spans="15:15" x14ac:dyDescent="0.2">
      <c r="O737" s="18"/>
    </row>
  </sheetData>
  <mergeCells count="61">
    <mergeCell ref="A6:B6"/>
    <mergeCell ref="A1:B1"/>
    <mergeCell ref="A2:B2"/>
    <mergeCell ref="A3:B3"/>
    <mergeCell ref="A4:B4"/>
    <mergeCell ref="A5:B5"/>
    <mergeCell ref="A58:O58"/>
    <mergeCell ref="A7:O7"/>
    <mergeCell ref="A9:K9"/>
    <mergeCell ref="A12:O12"/>
    <mergeCell ref="A13:O13"/>
    <mergeCell ref="A37:O37"/>
    <mergeCell ref="A44:O44"/>
    <mergeCell ref="A45:O45"/>
    <mergeCell ref="A53:O53"/>
    <mergeCell ref="A54:O54"/>
    <mergeCell ref="A55:B55"/>
    <mergeCell ref="A80:O80"/>
    <mergeCell ref="A59:O59"/>
    <mergeCell ref="A62:O62"/>
    <mergeCell ref="A63:O63"/>
    <mergeCell ref="A66:O66"/>
    <mergeCell ref="A67:O67"/>
    <mergeCell ref="A68:O68"/>
    <mergeCell ref="A71:O71"/>
    <mergeCell ref="A72:O72"/>
    <mergeCell ref="A75:O75"/>
    <mergeCell ref="A76:O76"/>
    <mergeCell ref="A77:G77"/>
    <mergeCell ref="A104:O104"/>
    <mergeCell ref="A81:O81"/>
    <mergeCell ref="A84:O84"/>
    <mergeCell ref="A85:O85"/>
    <mergeCell ref="A88:O88"/>
    <mergeCell ref="A89:G89"/>
    <mergeCell ref="A92:O92"/>
    <mergeCell ref="A93:O93"/>
    <mergeCell ref="A96:O96"/>
    <mergeCell ref="A97:O97"/>
    <mergeCell ref="A100:O100"/>
    <mergeCell ref="A101:G101"/>
    <mergeCell ref="A128:L128"/>
    <mergeCell ref="A105:O105"/>
    <mergeCell ref="A108:O108"/>
    <mergeCell ref="A109:O109"/>
    <mergeCell ref="A112:G112"/>
    <mergeCell ref="A115:O115"/>
    <mergeCell ref="A116:O116"/>
    <mergeCell ref="A119:O119"/>
    <mergeCell ref="A120:O120"/>
    <mergeCell ref="A123:O123"/>
    <mergeCell ref="A124:O124"/>
    <mergeCell ref="A127:L127"/>
    <mergeCell ref="A139:H139"/>
    <mergeCell ref="A140:H140"/>
    <mergeCell ref="A131:L131"/>
    <mergeCell ref="A132:L132"/>
    <mergeCell ref="A135:L135"/>
    <mergeCell ref="A136:L136"/>
    <mergeCell ref="A137:H137"/>
    <mergeCell ref="A138:H138"/>
  </mergeCells>
  <conditionalFormatting sqref="F14:F35">
    <cfRule type="cellIs" dxfId="1" priority="2" operator="greaterThan">
      <formula>5</formula>
    </cfRule>
  </conditionalFormatting>
  <conditionalFormatting sqref="F14:F35">
    <cfRule type="cellIs" dxfId="0" priority="1" operator="greaterThan">
      <formula>10</formula>
    </cfRule>
  </conditionalFormatting>
  <printOptions horizontalCentered="1"/>
  <pageMargins left="0.7" right="0.7" top="0.75" bottom="0.75" header="0.3" footer="0.3"/>
  <pageSetup paperSize="9" scale="44" fitToHeight="0" orientation="landscape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2"/>
  <sheetViews>
    <sheetView zoomScaleNormal="100" workbookViewId="0">
      <selection activeCell="M21" sqref="M21"/>
    </sheetView>
  </sheetViews>
  <sheetFormatPr defaultColWidth="8.85546875" defaultRowHeight="12" customHeight="1" x14ac:dyDescent="0.2"/>
  <cols>
    <col min="1" max="1" width="12.28515625" style="20" customWidth="1"/>
    <col min="2" max="2" width="15.42578125" style="20" customWidth="1"/>
    <col min="3" max="3" width="17.28515625" style="20" bestFit="1" customWidth="1"/>
    <col min="4" max="4" width="13.140625" style="20" bestFit="1" customWidth="1"/>
    <col min="5" max="5" width="14.28515625" style="20" customWidth="1"/>
    <col min="6" max="6" width="17.28515625" style="20" bestFit="1" customWidth="1"/>
    <col min="7" max="7" width="15" style="20" customWidth="1"/>
    <col min="8" max="8" width="14" style="20" customWidth="1"/>
    <col min="9" max="9" width="13.85546875" style="20" customWidth="1"/>
    <col min="10" max="10" width="12.7109375" style="20" customWidth="1"/>
    <col min="11" max="11" width="14.85546875" style="20" customWidth="1"/>
    <col min="12" max="16" width="17.28515625" style="20" customWidth="1"/>
    <col min="17" max="17" width="17.85546875" style="20" customWidth="1"/>
    <col min="18" max="18" width="12" style="20" customWidth="1"/>
    <col min="19" max="256" width="8.85546875" style="20"/>
    <col min="257" max="257" width="12.28515625" style="20" customWidth="1"/>
    <col min="258" max="258" width="15.42578125" style="20" customWidth="1"/>
    <col min="259" max="259" width="17.28515625" style="20" bestFit="1" customWidth="1"/>
    <col min="260" max="260" width="13.140625" style="20" bestFit="1" customWidth="1"/>
    <col min="261" max="261" width="14.28515625" style="20" customWidth="1"/>
    <col min="262" max="262" width="17.28515625" style="20" bestFit="1" customWidth="1"/>
    <col min="263" max="263" width="15" style="20" customWidth="1"/>
    <col min="264" max="264" width="14" style="20" customWidth="1"/>
    <col min="265" max="265" width="13.85546875" style="20" customWidth="1"/>
    <col min="266" max="266" width="12.7109375" style="20" customWidth="1"/>
    <col min="267" max="267" width="14.85546875" style="20" customWidth="1"/>
    <col min="268" max="272" width="17.28515625" style="20" customWidth="1"/>
    <col min="273" max="273" width="17.85546875" style="20" customWidth="1"/>
    <col min="274" max="274" width="12" style="20" customWidth="1"/>
    <col min="275" max="512" width="8.85546875" style="20"/>
    <col min="513" max="513" width="12.28515625" style="20" customWidth="1"/>
    <col min="514" max="514" width="15.42578125" style="20" customWidth="1"/>
    <col min="515" max="515" width="17.28515625" style="20" bestFit="1" customWidth="1"/>
    <col min="516" max="516" width="13.140625" style="20" bestFit="1" customWidth="1"/>
    <col min="517" max="517" width="14.28515625" style="20" customWidth="1"/>
    <col min="518" max="518" width="17.28515625" style="20" bestFit="1" customWidth="1"/>
    <col min="519" max="519" width="15" style="20" customWidth="1"/>
    <col min="520" max="520" width="14" style="20" customWidth="1"/>
    <col min="521" max="521" width="13.85546875" style="20" customWidth="1"/>
    <col min="522" max="522" width="12.7109375" style="20" customWidth="1"/>
    <col min="523" max="523" width="14.85546875" style="20" customWidth="1"/>
    <col min="524" max="528" width="17.28515625" style="20" customWidth="1"/>
    <col min="529" max="529" width="17.85546875" style="20" customWidth="1"/>
    <col min="530" max="530" width="12" style="20" customWidth="1"/>
    <col min="531" max="768" width="8.85546875" style="20"/>
    <col min="769" max="769" width="12.28515625" style="20" customWidth="1"/>
    <col min="770" max="770" width="15.42578125" style="20" customWidth="1"/>
    <col min="771" max="771" width="17.28515625" style="20" bestFit="1" customWidth="1"/>
    <col min="772" max="772" width="13.140625" style="20" bestFit="1" customWidth="1"/>
    <col min="773" max="773" width="14.28515625" style="20" customWidth="1"/>
    <col min="774" max="774" width="17.28515625" style="20" bestFit="1" customWidth="1"/>
    <col min="775" max="775" width="15" style="20" customWidth="1"/>
    <col min="776" max="776" width="14" style="20" customWidth="1"/>
    <col min="777" max="777" width="13.85546875" style="20" customWidth="1"/>
    <col min="778" max="778" width="12.7109375" style="20" customWidth="1"/>
    <col min="779" max="779" width="14.85546875" style="20" customWidth="1"/>
    <col min="780" max="784" width="17.28515625" style="20" customWidth="1"/>
    <col min="785" max="785" width="17.85546875" style="20" customWidth="1"/>
    <col min="786" max="786" width="12" style="20" customWidth="1"/>
    <col min="787" max="1024" width="8.85546875" style="20"/>
    <col min="1025" max="1025" width="12.28515625" style="20" customWidth="1"/>
    <col min="1026" max="1026" width="15.42578125" style="20" customWidth="1"/>
    <col min="1027" max="1027" width="17.28515625" style="20" bestFit="1" customWidth="1"/>
    <col min="1028" max="1028" width="13.140625" style="20" bestFit="1" customWidth="1"/>
    <col min="1029" max="1029" width="14.28515625" style="20" customWidth="1"/>
    <col min="1030" max="1030" width="17.28515625" style="20" bestFit="1" customWidth="1"/>
    <col min="1031" max="1031" width="15" style="20" customWidth="1"/>
    <col min="1032" max="1032" width="14" style="20" customWidth="1"/>
    <col min="1033" max="1033" width="13.85546875" style="20" customWidth="1"/>
    <col min="1034" max="1034" width="12.7109375" style="20" customWidth="1"/>
    <col min="1035" max="1035" width="14.85546875" style="20" customWidth="1"/>
    <col min="1036" max="1040" width="17.28515625" style="20" customWidth="1"/>
    <col min="1041" max="1041" width="17.85546875" style="20" customWidth="1"/>
    <col min="1042" max="1042" width="12" style="20" customWidth="1"/>
    <col min="1043" max="1280" width="8.85546875" style="20"/>
    <col min="1281" max="1281" width="12.28515625" style="20" customWidth="1"/>
    <col min="1282" max="1282" width="15.42578125" style="20" customWidth="1"/>
    <col min="1283" max="1283" width="17.28515625" style="20" bestFit="1" customWidth="1"/>
    <col min="1284" max="1284" width="13.140625" style="20" bestFit="1" customWidth="1"/>
    <col min="1285" max="1285" width="14.28515625" style="20" customWidth="1"/>
    <col min="1286" max="1286" width="17.28515625" style="20" bestFit="1" customWidth="1"/>
    <col min="1287" max="1287" width="15" style="20" customWidth="1"/>
    <col min="1288" max="1288" width="14" style="20" customWidth="1"/>
    <col min="1289" max="1289" width="13.85546875" style="20" customWidth="1"/>
    <col min="1290" max="1290" width="12.7109375" style="20" customWidth="1"/>
    <col min="1291" max="1291" width="14.85546875" style="20" customWidth="1"/>
    <col min="1292" max="1296" width="17.28515625" style="20" customWidth="1"/>
    <col min="1297" max="1297" width="17.85546875" style="20" customWidth="1"/>
    <col min="1298" max="1298" width="12" style="20" customWidth="1"/>
    <col min="1299" max="1536" width="8.85546875" style="20"/>
    <col min="1537" max="1537" width="12.28515625" style="20" customWidth="1"/>
    <col min="1538" max="1538" width="15.42578125" style="20" customWidth="1"/>
    <col min="1539" max="1539" width="17.28515625" style="20" bestFit="1" customWidth="1"/>
    <col min="1540" max="1540" width="13.140625" style="20" bestFit="1" customWidth="1"/>
    <col min="1541" max="1541" width="14.28515625" style="20" customWidth="1"/>
    <col min="1542" max="1542" width="17.28515625" style="20" bestFit="1" customWidth="1"/>
    <col min="1543" max="1543" width="15" style="20" customWidth="1"/>
    <col min="1544" max="1544" width="14" style="20" customWidth="1"/>
    <col min="1545" max="1545" width="13.85546875" style="20" customWidth="1"/>
    <col min="1546" max="1546" width="12.7109375" style="20" customWidth="1"/>
    <col min="1547" max="1547" width="14.85546875" style="20" customWidth="1"/>
    <col min="1548" max="1552" width="17.28515625" style="20" customWidth="1"/>
    <col min="1553" max="1553" width="17.85546875" style="20" customWidth="1"/>
    <col min="1554" max="1554" width="12" style="20" customWidth="1"/>
    <col min="1555" max="1792" width="8.85546875" style="20"/>
    <col min="1793" max="1793" width="12.28515625" style="20" customWidth="1"/>
    <col min="1794" max="1794" width="15.42578125" style="20" customWidth="1"/>
    <col min="1795" max="1795" width="17.28515625" style="20" bestFit="1" customWidth="1"/>
    <col min="1796" max="1796" width="13.140625" style="20" bestFit="1" customWidth="1"/>
    <col min="1797" max="1797" width="14.28515625" style="20" customWidth="1"/>
    <col min="1798" max="1798" width="17.28515625" style="20" bestFit="1" customWidth="1"/>
    <col min="1799" max="1799" width="15" style="20" customWidth="1"/>
    <col min="1800" max="1800" width="14" style="20" customWidth="1"/>
    <col min="1801" max="1801" width="13.85546875" style="20" customWidth="1"/>
    <col min="1802" max="1802" width="12.7109375" style="20" customWidth="1"/>
    <col min="1803" max="1803" width="14.85546875" style="20" customWidth="1"/>
    <col min="1804" max="1808" width="17.28515625" style="20" customWidth="1"/>
    <col min="1809" max="1809" width="17.85546875" style="20" customWidth="1"/>
    <col min="1810" max="1810" width="12" style="20" customWidth="1"/>
    <col min="1811" max="2048" width="8.85546875" style="20"/>
    <col min="2049" max="2049" width="12.28515625" style="20" customWidth="1"/>
    <col min="2050" max="2050" width="15.42578125" style="20" customWidth="1"/>
    <col min="2051" max="2051" width="17.28515625" style="20" bestFit="1" customWidth="1"/>
    <col min="2052" max="2052" width="13.140625" style="20" bestFit="1" customWidth="1"/>
    <col min="2053" max="2053" width="14.28515625" style="20" customWidth="1"/>
    <col min="2054" max="2054" width="17.28515625" style="20" bestFit="1" customWidth="1"/>
    <col min="2055" max="2055" width="15" style="20" customWidth="1"/>
    <col min="2056" max="2056" width="14" style="20" customWidth="1"/>
    <col min="2057" max="2057" width="13.85546875" style="20" customWidth="1"/>
    <col min="2058" max="2058" width="12.7109375" style="20" customWidth="1"/>
    <col min="2059" max="2059" width="14.85546875" style="20" customWidth="1"/>
    <col min="2060" max="2064" width="17.28515625" style="20" customWidth="1"/>
    <col min="2065" max="2065" width="17.85546875" style="20" customWidth="1"/>
    <col min="2066" max="2066" width="12" style="20" customWidth="1"/>
    <col min="2067" max="2304" width="8.85546875" style="20"/>
    <col min="2305" max="2305" width="12.28515625" style="20" customWidth="1"/>
    <col min="2306" max="2306" width="15.42578125" style="20" customWidth="1"/>
    <col min="2307" max="2307" width="17.28515625" style="20" bestFit="1" customWidth="1"/>
    <col min="2308" max="2308" width="13.140625" style="20" bestFit="1" customWidth="1"/>
    <col min="2309" max="2309" width="14.28515625" style="20" customWidth="1"/>
    <col min="2310" max="2310" width="17.28515625" style="20" bestFit="1" customWidth="1"/>
    <col min="2311" max="2311" width="15" style="20" customWidth="1"/>
    <col min="2312" max="2312" width="14" style="20" customWidth="1"/>
    <col min="2313" max="2313" width="13.85546875" style="20" customWidth="1"/>
    <col min="2314" max="2314" width="12.7109375" style="20" customWidth="1"/>
    <col min="2315" max="2315" width="14.85546875" style="20" customWidth="1"/>
    <col min="2316" max="2320" width="17.28515625" style="20" customWidth="1"/>
    <col min="2321" max="2321" width="17.85546875" style="20" customWidth="1"/>
    <col min="2322" max="2322" width="12" style="20" customWidth="1"/>
    <col min="2323" max="2560" width="8.85546875" style="20"/>
    <col min="2561" max="2561" width="12.28515625" style="20" customWidth="1"/>
    <col min="2562" max="2562" width="15.42578125" style="20" customWidth="1"/>
    <col min="2563" max="2563" width="17.28515625" style="20" bestFit="1" customWidth="1"/>
    <col min="2564" max="2564" width="13.140625" style="20" bestFit="1" customWidth="1"/>
    <col min="2565" max="2565" width="14.28515625" style="20" customWidth="1"/>
    <col min="2566" max="2566" width="17.28515625" style="20" bestFit="1" customWidth="1"/>
    <col min="2567" max="2567" width="15" style="20" customWidth="1"/>
    <col min="2568" max="2568" width="14" style="20" customWidth="1"/>
    <col min="2569" max="2569" width="13.85546875" style="20" customWidth="1"/>
    <col min="2570" max="2570" width="12.7109375" style="20" customWidth="1"/>
    <col min="2571" max="2571" width="14.85546875" style="20" customWidth="1"/>
    <col min="2572" max="2576" width="17.28515625" style="20" customWidth="1"/>
    <col min="2577" max="2577" width="17.85546875" style="20" customWidth="1"/>
    <col min="2578" max="2578" width="12" style="20" customWidth="1"/>
    <col min="2579" max="2816" width="8.85546875" style="20"/>
    <col min="2817" max="2817" width="12.28515625" style="20" customWidth="1"/>
    <col min="2818" max="2818" width="15.42578125" style="20" customWidth="1"/>
    <col min="2819" max="2819" width="17.28515625" style="20" bestFit="1" customWidth="1"/>
    <col min="2820" max="2820" width="13.140625" style="20" bestFit="1" customWidth="1"/>
    <col min="2821" max="2821" width="14.28515625" style="20" customWidth="1"/>
    <col min="2822" max="2822" width="17.28515625" style="20" bestFit="1" customWidth="1"/>
    <col min="2823" max="2823" width="15" style="20" customWidth="1"/>
    <col min="2824" max="2824" width="14" style="20" customWidth="1"/>
    <col min="2825" max="2825" width="13.85546875" style="20" customWidth="1"/>
    <col min="2826" max="2826" width="12.7109375" style="20" customWidth="1"/>
    <col min="2827" max="2827" width="14.85546875" style="20" customWidth="1"/>
    <col min="2828" max="2832" width="17.28515625" style="20" customWidth="1"/>
    <col min="2833" max="2833" width="17.85546875" style="20" customWidth="1"/>
    <col min="2834" max="2834" width="12" style="20" customWidth="1"/>
    <col min="2835" max="3072" width="8.85546875" style="20"/>
    <col min="3073" max="3073" width="12.28515625" style="20" customWidth="1"/>
    <col min="3074" max="3074" width="15.42578125" style="20" customWidth="1"/>
    <col min="3075" max="3075" width="17.28515625" style="20" bestFit="1" customWidth="1"/>
    <col min="3076" max="3076" width="13.140625" style="20" bestFit="1" customWidth="1"/>
    <col min="3077" max="3077" width="14.28515625" style="20" customWidth="1"/>
    <col min="3078" max="3078" width="17.28515625" style="20" bestFit="1" customWidth="1"/>
    <col min="3079" max="3079" width="15" style="20" customWidth="1"/>
    <col min="3080" max="3080" width="14" style="20" customWidth="1"/>
    <col min="3081" max="3081" width="13.85546875" style="20" customWidth="1"/>
    <col min="3082" max="3082" width="12.7109375" style="20" customWidth="1"/>
    <col min="3083" max="3083" width="14.85546875" style="20" customWidth="1"/>
    <col min="3084" max="3088" width="17.28515625" style="20" customWidth="1"/>
    <col min="3089" max="3089" width="17.85546875" style="20" customWidth="1"/>
    <col min="3090" max="3090" width="12" style="20" customWidth="1"/>
    <col min="3091" max="3328" width="8.85546875" style="20"/>
    <col min="3329" max="3329" width="12.28515625" style="20" customWidth="1"/>
    <col min="3330" max="3330" width="15.42578125" style="20" customWidth="1"/>
    <col min="3331" max="3331" width="17.28515625" style="20" bestFit="1" customWidth="1"/>
    <col min="3332" max="3332" width="13.140625" style="20" bestFit="1" customWidth="1"/>
    <col min="3333" max="3333" width="14.28515625" style="20" customWidth="1"/>
    <col min="3334" max="3334" width="17.28515625" style="20" bestFit="1" customWidth="1"/>
    <col min="3335" max="3335" width="15" style="20" customWidth="1"/>
    <col min="3336" max="3336" width="14" style="20" customWidth="1"/>
    <col min="3337" max="3337" width="13.85546875" style="20" customWidth="1"/>
    <col min="3338" max="3338" width="12.7109375" style="20" customWidth="1"/>
    <col min="3339" max="3339" width="14.85546875" style="20" customWidth="1"/>
    <col min="3340" max="3344" width="17.28515625" style="20" customWidth="1"/>
    <col min="3345" max="3345" width="17.85546875" style="20" customWidth="1"/>
    <col min="3346" max="3346" width="12" style="20" customWidth="1"/>
    <col min="3347" max="3584" width="8.85546875" style="20"/>
    <col min="3585" max="3585" width="12.28515625" style="20" customWidth="1"/>
    <col min="3586" max="3586" width="15.42578125" style="20" customWidth="1"/>
    <col min="3587" max="3587" width="17.28515625" style="20" bestFit="1" customWidth="1"/>
    <col min="3588" max="3588" width="13.140625" style="20" bestFit="1" customWidth="1"/>
    <col min="3589" max="3589" width="14.28515625" style="20" customWidth="1"/>
    <col min="3590" max="3590" width="17.28515625" style="20" bestFit="1" customWidth="1"/>
    <col min="3591" max="3591" width="15" style="20" customWidth="1"/>
    <col min="3592" max="3592" width="14" style="20" customWidth="1"/>
    <col min="3593" max="3593" width="13.85546875" style="20" customWidth="1"/>
    <col min="3594" max="3594" width="12.7109375" style="20" customWidth="1"/>
    <col min="3595" max="3595" width="14.85546875" style="20" customWidth="1"/>
    <col min="3596" max="3600" width="17.28515625" style="20" customWidth="1"/>
    <col min="3601" max="3601" width="17.85546875" style="20" customWidth="1"/>
    <col min="3602" max="3602" width="12" style="20" customWidth="1"/>
    <col min="3603" max="3840" width="8.85546875" style="20"/>
    <col min="3841" max="3841" width="12.28515625" style="20" customWidth="1"/>
    <col min="3842" max="3842" width="15.42578125" style="20" customWidth="1"/>
    <col min="3843" max="3843" width="17.28515625" style="20" bestFit="1" customWidth="1"/>
    <col min="3844" max="3844" width="13.140625" style="20" bestFit="1" customWidth="1"/>
    <col min="3845" max="3845" width="14.28515625" style="20" customWidth="1"/>
    <col min="3846" max="3846" width="17.28515625" style="20" bestFit="1" customWidth="1"/>
    <col min="3847" max="3847" width="15" style="20" customWidth="1"/>
    <col min="3848" max="3848" width="14" style="20" customWidth="1"/>
    <col min="3849" max="3849" width="13.85546875" style="20" customWidth="1"/>
    <col min="3850" max="3850" width="12.7109375" style="20" customWidth="1"/>
    <col min="3851" max="3851" width="14.85546875" style="20" customWidth="1"/>
    <col min="3852" max="3856" width="17.28515625" style="20" customWidth="1"/>
    <col min="3857" max="3857" width="17.85546875" style="20" customWidth="1"/>
    <col min="3858" max="3858" width="12" style="20" customWidth="1"/>
    <col min="3859" max="4096" width="8.85546875" style="20"/>
    <col min="4097" max="4097" width="12.28515625" style="20" customWidth="1"/>
    <col min="4098" max="4098" width="15.42578125" style="20" customWidth="1"/>
    <col min="4099" max="4099" width="17.28515625" style="20" bestFit="1" customWidth="1"/>
    <col min="4100" max="4100" width="13.140625" style="20" bestFit="1" customWidth="1"/>
    <col min="4101" max="4101" width="14.28515625" style="20" customWidth="1"/>
    <col min="4102" max="4102" width="17.28515625" style="20" bestFit="1" customWidth="1"/>
    <col min="4103" max="4103" width="15" style="20" customWidth="1"/>
    <col min="4104" max="4104" width="14" style="20" customWidth="1"/>
    <col min="4105" max="4105" width="13.85546875" style="20" customWidth="1"/>
    <col min="4106" max="4106" width="12.7109375" style="20" customWidth="1"/>
    <col min="4107" max="4107" width="14.85546875" style="20" customWidth="1"/>
    <col min="4108" max="4112" width="17.28515625" style="20" customWidth="1"/>
    <col min="4113" max="4113" width="17.85546875" style="20" customWidth="1"/>
    <col min="4114" max="4114" width="12" style="20" customWidth="1"/>
    <col min="4115" max="4352" width="8.85546875" style="20"/>
    <col min="4353" max="4353" width="12.28515625" style="20" customWidth="1"/>
    <col min="4354" max="4354" width="15.42578125" style="20" customWidth="1"/>
    <col min="4355" max="4355" width="17.28515625" style="20" bestFit="1" customWidth="1"/>
    <col min="4356" max="4356" width="13.140625" style="20" bestFit="1" customWidth="1"/>
    <col min="4357" max="4357" width="14.28515625" style="20" customWidth="1"/>
    <col min="4358" max="4358" width="17.28515625" style="20" bestFit="1" customWidth="1"/>
    <col min="4359" max="4359" width="15" style="20" customWidth="1"/>
    <col min="4360" max="4360" width="14" style="20" customWidth="1"/>
    <col min="4361" max="4361" width="13.85546875" style="20" customWidth="1"/>
    <col min="4362" max="4362" width="12.7109375" style="20" customWidth="1"/>
    <col min="4363" max="4363" width="14.85546875" style="20" customWidth="1"/>
    <col min="4364" max="4368" width="17.28515625" style="20" customWidth="1"/>
    <col min="4369" max="4369" width="17.85546875" style="20" customWidth="1"/>
    <col min="4370" max="4370" width="12" style="20" customWidth="1"/>
    <col min="4371" max="4608" width="8.85546875" style="20"/>
    <col min="4609" max="4609" width="12.28515625" style="20" customWidth="1"/>
    <col min="4610" max="4610" width="15.42578125" style="20" customWidth="1"/>
    <col min="4611" max="4611" width="17.28515625" style="20" bestFit="1" customWidth="1"/>
    <col min="4612" max="4612" width="13.140625" style="20" bestFit="1" customWidth="1"/>
    <col min="4613" max="4613" width="14.28515625" style="20" customWidth="1"/>
    <col min="4614" max="4614" width="17.28515625" style="20" bestFit="1" customWidth="1"/>
    <col min="4615" max="4615" width="15" style="20" customWidth="1"/>
    <col min="4616" max="4616" width="14" style="20" customWidth="1"/>
    <col min="4617" max="4617" width="13.85546875" style="20" customWidth="1"/>
    <col min="4618" max="4618" width="12.7109375" style="20" customWidth="1"/>
    <col min="4619" max="4619" width="14.85546875" style="20" customWidth="1"/>
    <col min="4620" max="4624" width="17.28515625" style="20" customWidth="1"/>
    <col min="4625" max="4625" width="17.85546875" style="20" customWidth="1"/>
    <col min="4626" max="4626" width="12" style="20" customWidth="1"/>
    <col min="4627" max="4864" width="8.85546875" style="20"/>
    <col min="4865" max="4865" width="12.28515625" style="20" customWidth="1"/>
    <col min="4866" max="4866" width="15.42578125" style="20" customWidth="1"/>
    <col min="4867" max="4867" width="17.28515625" style="20" bestFit="1" customWidth="1"/>
    <col min="4868" max="4868" width="13.140625" style="20" bestFit="1" customWidth="1"/>
    <col min="4869" max="4869" width="14.28515625" style="20" customWidth="1"/>
    <col min="4870" max="4870" width="17.28515625" style="20" bestFit="1" customWidth="1"/>
    <col min="4871" max="4871" width="15" style="20" customWidth="1"/>
    <col min="4872" max="4872" width="14" style="20" customWidth="1"/>
    <col min="4873" max="4873" width="13.85546875" style="20" customWidth="1"/>
    <col min="4874" max="4874" width="12.7109375" style="20" customWidth="1"/>
    <col min="4875" max="4875" width="14.85546875" style="20" customWidth="1"/>
    <col min="4876" max="4880" width="17.28515625" style="20" customWidth="1"/>
    <col min="4881" max="4881" width="17.85546875" style="20" customWidth="1"/>
    <col min="4882" max="4882" width="12" style="20" customWidth="1"/>
    <col min="4883" max="5120" width="8.85546875" style="20"/>
    <col min="5121" max="5121" width="12.28515625" style="20" customWidth="1"/>
    <col min="5122" max="5122" width="15.42578125" style="20" customWidth="1"/>
    <col min="5123" max="5123" width="17.28515625" style="20" bestFit="1" customWidth="1"/>
    <col min="5124" max="5124" width="13.140625" style="20" bestFit="1" customWidth="1"/>
    <col min="5125" max="5125" width="14.28515625" style="20" customWidth="1"/>
    <col min="5126" max="5126" width="17.28515625" style="20" bestFit="1" customWidth="1"/>
    <col min="5127" max="5127" width="15" style="20" customWidth="1"/>
    <col min="5128" max="5128" width="14" style="20" customWidth="1"/>
    <col min="5129" max="5129" width="13.85546875" style="20" customWidth="1"/>
    <col min="5130" max="5130" width="12.7109375" style="20" customWidth="1"/>
    <col min="5131" max="5131" width="14.85546875" style="20" customWidth="1"/>
    <col min="5132" max="5136" width="17.28515625" style="20" customWidth="1"/>
    <col min="5137" max="5137" width="17.85546875" style="20" customWidth="1"/>
    <col min="5138" max="5138" width="12" style="20" customWidth="1"/>
    <col min="5139" max="5376" width="8.85546875" style="20"/>
    <col min="5377" max="5377" width="12.28515625" style="20" customWidth="1"/>
    <col min="5378" max="5378" width="15.42578125" style="20" customWidth="1"/>
    <col min="5379" max="5379" width="17.28515625" style="20" bestFit="1" customWidth="1"/>
    <col min="5380" max="5380" width="13.140625" style="20" bestFit="1" customWidth="1"/>
    <col min="5381" max="5381" width="14.28515625" style="20" customWidth="1"/>
    <col min="5382" max="5382" width="17.28515625" style="20" bestFit="1" customWidth="1"/>
    <col min="5383" max="5383" width="15" style="20" customWidth="1"/>
    <col min="5384" max="5384" width="14" style="20" customWidth="1"/>
    <col min="5385" max="5385" width="13.85546875" style="20" customWidth="1"/>
    <col min="5386" max="5386" width="12.7109375" style="20" customWidth="1"/>
    <col min="5387" max="5387" width="14.85546875" style="20" customWidth="1"/>
    <col min="5388" max="5392" width="17.28515625" style="20" customWidth="1"/>
    <col min="5393" max="5393" width="17.85546875" style="20" customWidth="1"/>
    <col min="5394" max="5394" width="12" style="20" customWidth="1"/>
    <col min="5395" max="5632" width="8.85546875" style="20"/>
    <col min="5633" max="5633" width="12.28515625" style="20" customWidth="1"/>
    <col min="5634" max="5634" width="15.42578125" style="20" customWidth="1"/>
    <col min="5635" max="5635" width="17.28515625" style="20" bestFit="1" customWidth="1"/>
    <col min="5636" max="5636" width="13.140625" style="20" bestFit="1" customWidth="1"/>
    <col min="5637" max="5637" width="14.28515625" style="20" customWidth="1"/>
    <col min="5638" max="5638" width="17.28515625" style="20" bestFit="1" customWidth="1"/>
    <col min="5639" max="5639" width="15" style="20" customWidth="1"/>
    <col min="5640" max="5640" width="14" style="20" customWidth="1"/>
    <col min="5641" max="5641" width="13.85546875" style="20" customWidth="1"/>
    <col min="5642" max="5642" width="12.7109375" style="20" customWidth="1"/>
    <col min="5643" max="5643" width="14.85546875" style="20" customWidth="1"/>
    <col min="5644" max="5648" width="17.28515625" style="20" customWidth="1"/>
    <col min="5649" max="5649" width="17.85546875" style="20" customWidth="1"/>
    <col min="5650" max="5650" width="12" style="20" customWidth="1"/>
    <col min="5651" max="5888" width="8.85546875" style="20"/>
    <col min="5889" max="5889" width="12.28515625" style="20" customWidth="1"/>
    <col min="5890" max="5890" width="15.42578125" style="20" customWidth="1"/>
    <col min="5891" max="5891" width="17.28515625" style="20" bestFit="1" customWidth="1"/>
    <col min="5892" max="5892" width="13.140625" style="20" bestFit="1" customWidth="1"/>
    <col min="5893" max="5893" width="14.28515625" style="20" customWidth="1"/>
    <col min="5894" max="5894" width="17.28515625" style="20" bestFit="1" customWidth="1"/>
    <col min="5895" max="5895" width="15" style="20" customWidth="1"/>
    <col min="5896" max="5896" width="14" style="20" customWidth="1"/>
    <col min="5897" max="5897" width="13.85546875" style="20" customWidth="1"/>
    <col min="5898" max="5898" width="12.7109375" style="20" customWidth="1"/>
    <col min="5899" max="5899" width="14.85546875" style="20" customWidth="1"/>
    <col min="5900" max="5904" width="17.28515625" style="20" customWidth="1"/>
    <col min="5905" max="5905" width="17.85546875" style="20" customWidth="1"/>
    <col min="5906" max="5906" width="12" style="20" customWidth="1"/>
    <col min="5907" max="6144" width="8.85546875" style="20"/>
    <col min="6145" max="6145" width="12.28515625" style="20" customWidth="1"/>
    <col min="6146" max="6146" width="15.42578125" style="20" customWidth="1"/>
    <col min="6147" max="6147" width="17.28515625" style="20" bestFit="1" customWidth="1"/>
    <col min="6148" max="6148" width="13.140625" style="20" bestFit="1" customWidth="1"/>
    <col min="6149" max="6149" width="14.28515625" style="20" customWidth="1"/>
    <col min="6150" max="6150" width="17.28515625" style="20" bestFit="1" customWidth="1"/>
    <col min="6151" max="6151" width="15" style="20" customWidth="1"/>
    <col min="6152" max="6152" width="14" style="20" customWidth="1"/>
    <col min="6153" max="6153" width="13.85546875" style="20" customWidth="1"/>
    <col min="6154" max="6154" width="12.7109375" style="20" customWidth="1"/>
    <col min="6155" max="6155" width="14.85546875" style="20" customWidth="1"/>
    <col min="6156" max="6160" width="17.28515625" style="20" customWidth="1"/>
    <col min="6161" max="6161" width="17.85546875" style="20" customWidth="1"/>
    <col min="6162" max="6162" width="12" style="20" customWidth="1"/>
    <col min="6163" max="6400" width="8.85546875" style="20"/>
    <col min="6401" max="6401" width="12.28515625" style="20" customWidth="1"/>
    <col min="6402" max="6402" width="15.42578125" style="20" customWidth="1"/>
    <col min="6403" max="6403" width="17.28515625" style="20" bestFit="1" customWidth="1"/>
    <col min="6404" max="6404" width="13.140625" style="20" bestFit="1" customWidth="1"/>
    <col min="6405" max="6405" width="14.28515625" style="20" customWidth="1"/>
    <col min="6406" max="6406" width="17.28515625" style="20" bestFit="1" customWidth="1"/>
    <col min="6407" max="6407" width="15" style="20" customWidth="1"/>
    <col min="6408" max="6408" width="14" style="20" customWidth="1"/>
    <col min="6409" max="6409" width="13.85546875" style="20" customWidth="1"/>
    <col min="6410" max="6410" width="12.7109375" style="20" customWidth="1"/>
    <col min="6411" max="6411" width="14.85546875" style="20" customWidth="1"/>
    <col min="6412" max="6416" width="17.28515625" style="20" customWidth="1"/>
    <col min="6417" max="6417" width="17.85546875" style="20" customWidth="1"/>
    <col min="6418" max="6418" width="12" style="20" customWidth="1"/>
    <col min="6419" max="6656" width="8.85546875" style="20"/>
    <col min="6657" max="6657" width="12.28515625" style="20" customWidth="1"/>
    <col min="6658" max="6658" width="15.42578125" style="20" customWidth="1"/>
    <col min="6659" max="6659" width="17.28515625" style="20" bestFit="1" customWidth="1"/>
    <col min="6660" max="6660" width="13.140625" style="20" bestFit="1" customWidth="1"/>
    <col min="6661" max="6661" width="14.28515625" style="20" customWidth="1"/>
    <col min="6662" max="6662" width="17.28515625" style="20" bestFit="1" customWidth="1"/>
    <col min="6663" max="6663" width="15" style="20" customWidth="1"/>
    <col min="6664" max="6664" width="14" style="20" customWidth="1"/>
    <col min="6665" max="6665" width="13.85546875" style="20" customWidth="1"/>
    <col min="6666" max="6666" width="12.7109375" style="20" customWidth="1"/>
    <col min="6667" max="6667" width="14.85546875" style="20" customWidth="1"/>
    <col min="6668" max="6672" width="17.28515625" style="20" customWidth="1"/>
    <col min="6673" max="6673" width="17.85546875" style="20" customWidth="1"/>
    <col min="6674" max="6674" width="12" style="20" customWidth="1"/>
    <col min="6675" max="6912" width="8.85546875" style="20"/>
    <col min="6913" max="6913" width="12.28515625" style="20" customWidth="1"/>
    <col min="6914" max="6914" width="15.42578125" style="20" customWidth="1"/>
    <col min="6915" max="6915" width="17.28515625" style="20" bestFit="1" customWidth="1"/>
    <col min="6916" max="6916" width="13.140625" style="20" bestFit="1" customWidth="1"/>
    <col min="6917" max="6917" width="14.28515625" style="20" customWidth="1"/>
    <col min="6918" max="6918" width="17.28515625" style="20" bestFit="1" customWidth="1"/>
    <col min="6919" max="6919" width="15" style="20" customWidth="1"/>
    <col min="6920" max="6920" width="14" style="20" customWidth="1"/>
    <col min="6921" max="6921" width="13.85546875" style="20" customWidth="1"/>
    <col min="6922" max="6922" width="12.7109375" style="20" customWidth="1"/>
    <col min="6923" max="6923" width="14.85546875" style="20" customWidth="1"/>
    <col min="6924" max="6928" width="17.28515625" style="20" customWidth="1"/>
    <col min="6929" max="6929" width="17.85546875" style="20" customWidth="1"/>
    <col min="6930" max="6930" width="12" style="20" customWidth="1"/>
    <col min="6931" max="7168" width="8.85546875" style="20"/>
    <col min="7169" max="7169" width="12.28515625" style="20" customWidth="1"/>
    <col min="7170" max="7170" width="15.42578125" style="20" customWidth="1"/>
    <col min="7171" max="7171" width="17.28515625" style="20" bestFit="1" customWidth="1"/>
    <col min="7172" max="7172" width="13.140625" style="20" bestFit="1" customWidth="1"/>
    <col min="7173" max="7173" width="14.28515625" style="20" customWidth="1"/>
    <col min="7174" max="7174" width="17.28515625" style="20" bestFit="1" customWidth="1"/>
    <col min="7175" max="7175" width="15" style="20" customWidth="1"/>
    <col min="7176" max="7176" width="14" style="20" customWidth="1"/>
    <col min="7177" max="7177" width="13.85546875" style="20" customWidth="1"/>
    <col min="7178" max="7178" width="12.7109375" style="20" customWidth="1"/>
    <col min="7179" max="7179" width="14.85546875" style="20" customWidth="1"/>
    <col min="7180" max="7184" width="17.28515625" style="20" customWidth="1"/>
    <col min="7185" max="7185" width="17.85546875" style="20" customWidth="1"/>
    <col min="7186" max="7186" width="12" style="20" customWidth="1"/>
    <col min="7187" max="7424" width="8.85546875" style="20"/>
    <col min="7425" max="7425" width="12.28515625" style="20" customWidth="1"/>
    <col min="7426" max="7426" width="15.42578125" style="20" customWidth="1"/>
    <col min="7427" max="7427" width="17.28515625" style="20" bestFit="1" customWidth="1"/>
    <col min="7428" max="7428" width="13.140625" style="20" bestFit="1" customWidth="1"/>
    <col min="7429" max="7429" width="14.28515625" style="20" customWidth="1"/>
    <col min="7430" max="7430" width="17.28515625" style="20" bestFit="1" customWidth="1"/>
    <col min="7431" max="7431" width="15" style="20" customWidth="1"/>
    <col min="7432" max="7432" width="14" style="20" customWidth="1"/>
    <col min="7433" max="7433" width="13.85546875" style="20" customWidth="1"/>
    <col min="7434" max="7434" width="12.7109375" style="20" customWidth="1"/>
    <col min="7435" max="7435" width="14.85546875" style="20" customWidth="1"/>
    <col min="7436" max="7440" width="17.28515625" style="20" customWidth="1"/>
    <col min="7441" max="7441" width="17.85546875" style="20" customWidth="1"/>
    <col min="7442" max="7442" width="12" style="20" customWidth="1"/>
    <col min="7443" max="7680" width="8.85546875" style="20"/>
    <col min="7681" max="7681" width="12.28515625" style="20" customWidth="1"/>
    <col min="7682" max="7682" width="15.42578125" style="20" customWidth="1"/>
    <col min="7683" max="7683" width="17.28515625" style="20" bestFit="1" customWidth="1"/>
    <col min="7684" max="7684" width="13.140625" style="20" bestFit="1" customWidth="1"/>
    <col min="7685" max="7685" width="14.28515625" style="20" customWidth="1"/>
    <col min="7686" max="7686" width="17.28515625" style="20" bestFit="1" customWidth="1"/>
    <col min="7687" max="7687" width="15" style="20" customWidth="1"/>
    <col min="7688" max="7688" width="14" style="20" customWidth="1"/>
    <col min="7689" max="7689" width="13.85546875" style="20" customWidth="1"/>
    <col min="7690" max="7690" width="12.7109375" style="20" customWidth="1"/>
    <col min="7691" max="7691" width="14.85546875" style="20" customWidth="1"/>
    <col min="7692" max="7696" width="17.28515625" style="20" customWidth="1"/>
    <col min="7697" max="7697" width="17.85546875" style="20" customWidth="1"/>
    <col min="7698" max="7698" width="12" style="20" customWidth="1"/>
    <col min="7699" max="7936" width="8.85546875" style="20"/>
    <col min="7937" max="7937" width="12.28515625" style="20" customWidth="1"/>
    <col min="7938" max="7938" width="15.42578125" style="20" customWidth="1"/>
    <col min="7939" max="7939" width="17.28515625" style="20" bestFit="1" customWidth="1"/>
    <col min="7940" max="7940" width="13.140625" style="20" bestFit="1" customWidth="1"/>
    <col min="7941" max="7941" width="14.28515625" style="20" customWidth="1"/>
    <col min="7942" max="7942" width="17.28515625" style="20" bestFit="1" customWidth="1"/>
    <col min="7943" max="7943" width="15" style="20" customWidth="1"/>
    <col min="7944" max="7944" width="14" style="20" customWidth="1"/>
    <col min="7945" max="7945" width="13.85546875" style="20" customWidth="1"/>
    <col min="7946" max="7946" width="12.7109375" style="20" customWidth="1"/>
    <col min="7947" max="7947" width="14.85546875" style="20" customWidth="1"/>
    <col min="7948" max="7952" width="17.28515625" style="20" customWidth="1"/>
    <col min="7953" max="7953" width="17.85546875" style="20" customWidth="1"/>
    <col min="7954" max="7954" width="12" style="20" customWidth="1"/>
    <col min="7955" max="8192" width="8.85546875" style="20"/>
    <col min="8193" max="8193" width="12.28515625" style="20" customWidth="1"/>
    <col min="8194" max="8194" width="15.42578125" style="20" customWidth="1"/>
    <col min="8195" max="8195" width="17.28515625" style="20" bestFit="1" customWidth="1"/>
    <col min="8196" max="8196" width="13.140625" style="20" bestFit="1" customWidth="1"/>
    <col min="8197" max="8197" width="14.28515625" style="20" customWidth="1"/>
    <col min="8198" max="8198" width="17.28515625" style="20" bestFit="1" customWidth="1"/>
    <col min="8199" max="8199" width="15" style="20" customWidth="1"/>
    <col min="8200" max="8200" width="14" style="20" customWidth="1"/>
    <col min="8201" max="8201" width="13.85546875" style="20" customWidth="1"/>
    <col min="8202" max="8202" width="12.7109375" style="20" customWidth="1"/>
    <col min="8203" max="8203" width="14.85546875" style="20" customWidth="1"/>
    <col min="8204" max="8208" width="17.28515625" style="20" customWidth="1"/>
    <col min="8209" max="8209" width="17.85546875" style="20" customWidth="1"/>
    <col min="8210" max="8210" width="12" style="20" customWidth="1"/>
    <col min="8211" max="8448" width="8.85546875" style="20"/>
    <col min="8449" max="8449" width="12.28515625" style="20" customWidth="1"/>
    <col min="8450" max="8450" width="15.42578125" style="20" customWidth="1"/>
    <col min="8451" max="8451" width="17.28515625" style="20" bestFit="1" customWidth="1"/>
    <col min="8452" max="8452" width="13.140625" style="20" bestFit="1" customWidth="1"/>
    <col min="8453" max="8453" width="14.28515625" style="20" customWidth="1"/>
    <col min="8454" max="8454" width="17.28515625" style="20" bestFit="1" customWidth="1"/>
    <col min="8455" max="8455" width="15" style="20" customWidth="1"/>
    <col min="8456" max="8456" width="14" style="20" customWidth="1"/>
    <col min="8457" max="8457" width="13.85546875" style="20" customWidth="1"/>
    <col min="8458" max="8458" width="12.7109375" style="20" customWidth="1"/>
    <col min="8459" max="8459" width="14.85546875" style="20" customWidth="1"/>
    <col min="8460" max="8464" width="17.28515625" style="20" customWidth="1"/>
    <col min="8465" max="8465" width="17.85546875" style="20" customWidth="1"/>
    <col min="8466" max="8466" width="12" style="20" customWidth="1"/>
    <col min="8467" max="8704" width="8.85546875" style="20"/>
    <col min="8705" max="8705" width="12.28515625" style="20" customWidth="1"/>
    <col min="8706" max="8706" width="15.42578125" style="20" customWidth="1"/>
    <col min="8707" max="8707" width="17.28515625" style="20" bestFit="1" customWidth="1"/>
    <col min="8708" max="8708" width="13.140625" style="20" bestFit="1" customWidth="1"/>
    <col min="8709" max="8709" width="14.28515625" style="20" customWidth="1"/>
    <col min="8710" max="8710" width="17.28515625" style="20" bestFit="1" customWidth="1"/>
    <col min="8711" max="8711" width="15" style="20" customWidth="1"/>
    <col min="8712" max="8712" width="14" style="20" customWidth="1"/>
    <col min="8713" max="8713" width="13.85546875" style="20" customWidth="1"/>
    <col min="8714" max="8714" width="12.7109375" style="20" customWidth="1"/>
    <col min="8715" max="8715" width="14.85546875" style="20" customWidth="1"/>
    <col min="8716" max="8720" width="17.28515625" style="20" customWidth="1"/>
    <col min="8721" max="8721" width="17.85546875" style="20" customWidth="1"/>
    <col min="8722" max="8722" width="12" style="20" customWidth="1"/>
    <col min="8723" max="8960" width="8.85546875" style="20"/>
    <col min="8961" max="8961" width="12.28515625" style="20" customWidth="1"/>
    <col min="8962" max="8962" width="15.42578125" style="20" customWidth="1"/>
    <col min="8963" max="8963" width="17.28515625" style="20" bestFit="1" customWidth="1"/>
    <col min="8964" max="8964" width="13.140625" style="20" bestFit="1" customWidth="1"/>
    <col min="8965" max="8965" width="14.28515625" style="20" customWidth="1"/>
    <col min="8966" max="8966" width="17.28515625" style="20" bestFit="1" customWidth="1"/>
    <col min="8967" max="8967" width="15" style="20" customWidth="1"/>
    <col min="8968" max="8968" width="14" style="20" customWidth="1"/>
    <col min="8969" max="8969" width="13.85546875" style="20" customWidth="1"/>
    <col min="8970" max="8970" width="12.7109375" style="20" customWidth="1"/>
    <col min="8971" max="8971" width="14.85546875" style="20" customWidth="1"/>
    <col min="8972" max="8976" width="17.28515625" style="20" customWidth="1"/>
    <col min="8977" max="8977" width="17.85546875" style="20" customWidth="1"/>
    <col min="8978" max="8978" width="12" style="20" customWidth="1"/>
    <col min="8979" max="9216" width="8.85546875" style="20"/>
    <col min="9217" max="9217" width="12.28515625" style="20" customWidth="1"/>
    <col min="9218" max="9218" width="15.42578125" style="20" customWidth="1"/>
    <col min="9219" max="9219" width="17.28515625" style="20" bestFit="1" customWidth="1"/>
    <col min="9220" max="9220" width="13.140625" style="20" bestFit="1" customWidth="1"/>
    <col min="9221" max="9221" width="14.28515625" style="20" customWidth="1"/>
    <col min="9222" max="9222" width="17.28515625" style="20" bestFit="1" customWidth="1"/>
    <col min="9223" max="9223" width="15" style="20" customWidth="1"/>
    <col min="9224" max="9224" width="14" style="20" customWidth="1"/>
    <col min="9225" max="9225" width="13.85546875" style="20" customWidth="1"/>
    <col min="9226" max="9226" width="12.7109375" style="20" customWidth="1"/>
    <col min="9227" max="9227" width="14.85546875" style="20" customWidth="1"/>
    <col min="9228" max="9232" width="17.28515625" style="20" customWidth="1"/>
    <col min="9233" max="9233" width="17.85546875" style="20" customWidth="1"/>
    <col min="9234" max="9234" width="12" style="20" customWidth="1"/>
    <col min="9235" max="9472" width="8.85546875" style="20"/>
    <col min="9473" max="9473" width="12.28515625" style="20" customWidth="1"/>
    <col min="9474" max="9474" width="15.42578125" style="20" customWidth="1"/>
    <col min="9475" max="9475" width="17.28515625" style="20" bestFit="1" customWidth="1"/>
    <col min="9476" max="9476" width="13.140625" style="20" bestFit="1" customWidth="1"/>
    <col min="9477" max="9477" width="14.28515625" style="20" customWidth="1"/>
    <col min="9478" max="9478" width="17.28515625" style="20" bestFit="1" customWidth="1"/>
    <col min="9479" max="9479" width="15" style="20" customWidth="1"/>
    <col min="9480" max="9480" width="14" style="20" customWidth="1"/>
    <col min="9481" max="9481" width="13.85546875" style="20" customWidth="1"/>
    <col min="9482" max="9482" width="12.7109375" style="20" customWidth="1"/>
    <col min="9483" max="9483" width="14.85546875" style="20" customWidth="1"/>
    <col min="9484" max="9488" width="17.28515625" style="20" customWidth="1"/>
    <col min="9489" max="9489" width="17.85546875" style="20" customWidth="1"/>
    <col min="9490" max="9490" width="12" style="20" customWidth="1"/>
    <col min="9491" max="9728" width="8.85546875" style="20"/>
    <col min="9729" max="9729" width="12.28515625" style="20" customWidth="1"/>
    <col min="9730" max="9730" width="15.42578125" style="20" customWidth="1"/>
    <col min="9731" max="9731" width="17.28515625" style="20" bestFit="1" customWidth="1"/>
    <col min="9732" max="9732" width="13.140625" style="20" bestFit="1" customWidth="1"/>
    <col min="9733" max="9733" width="14.28515625" style="20" customWidth="1"/>
    <col min="9734" max="9734" width="17.28515625" style="20" bestFit="1" customWidth="1"/>
    <col min="9735" max="9735" width="15" style="20" customWidth="1"/>
    <col min="9736" max="9736" width="14" style="20" customWidth="1"/>
    <col min="9737" max="9737" width="13.85546875" style="20" customWidth="1"/>
    <col min="9738" max="9738" width="12.7109375" style="20" customWidth="1"/>
    <col min="9739" max="9739" width="14.85546875" style="20" customWidth="1"/>
    <col min="9740" max="9744" width="17.28515625" style="20" customWidth="1"/>
    <col min="9745" max="9745" width="17.85546875" style="20" customWidth="1"/>
    <col min="9746" max="9746" width="12" style="20" customWidth="1"/>
    <col min="9747" max="9984" width="8.85546875" style="20"/>
    <col min="9985" max="9985" width="12.28515625" style="20" customWidth="1"/>
    <col min="9986" max="9986" width="15.42578125" style="20" customWidth="1"/>
    <col min="9987" max="9987" width="17.28515625" style="20" bestFit="1" customWidth="1"/>
    <col min="9988" max="9988" width="13.140625" style="20" bestFit="1" customWidth="1"/>
    <col min="9989" max="9989" width="14.28515625" style="20" customWidth="1"/>
    <col min="9990" max="9990" width="17.28515625" style="20" bestFit="1" customWidth="1"/>
    <col min="9991" max="9991" width="15" style="20" customWidth="1"/>
    <col min="9992" max="9992" width="14" style="20" customWidth="1"/>
    <col min="9993" max="9993" width="13.85546875" style="20" customWidth="1"/>
    <col min="9994" max="9994" width="12.7109375" style="20" customWidth="1"/>
    <col min="9995" max="9995" width="14.85546875" style="20" customWidth="1"/>
    <col min="9996" max="10000" width="17.28515625" style="20" customWidth="1"/>
    <col min="10001" max="10001" width="17.85546875" style="20" customWidth="1"/>
    <col min="10002" max="10002" width="12" style="20" customWidth="1"/>
    <col min="10003" max="10240" width="8.85546875" style="20"/>
    <col min="10241" max="10241" width="12.28515625" style="20" customWidth="1"/>
    <col min="10242" max="10242" width="15.42578125" style="20" customWidth="1"/>
    <col min="10243" max="10243" width="17.28515625" style="20" bestFit="1" customWidth="1"/>
    <col min="10244" max="10244" width="13.140625" style="20" bestFit="1" customWidth="1"/>
    <col min="10245" max="10245" width="14.28515625" style="20" customWidth="1"/>
    <col min="10246" max="10246" width="17.28515625" style="20" bestFit="1" customWidth="1"/>
    <col min="10247" max="10247" width="15" style="20" customWidth="1"/>
    <col min="10248" max="10248" width="14" style="20" customWidth="1"/>
    <col min="10249" max="10249" width="13.85546875" style="20" customWidth="1"/>
    <col min="10250" max="10250" width="12.7109375" style="20" customWidth="1"/>
    <col min="10251" max="10251" width="14.85546875" style="20" customWidth="1"/>
    <col min="10252" max="10256" width="17.28515625" style="20" customWidth="1"/>
    <col min="10257" max="10257" width="17.85546875" style="20" customWidth="1"/>
    <col min="10258" max="10258" width="12" style="20" customWidth="1"/>
    <col min="10259" max="10496" width="8.85546875" style="20"/>
    <col min="10497" max="10497" width="12.28515625" style="20" customWidth="1"/>
    <col min="10498" max="10498" width="15.42578125" style="20" customWidth="1"/>
    <col min="10499" max="10499" width="17.28515625" style="20" bestFit="1" customWidth="1"/>
    <col min="10500" max="10500" width="13.140625" style="20" bestFit="1" customWidth="1"/>
    <col min="10501" max="10501" width="14.28515625" style="20" customWidth="1"/>
    <col min="10502" max="10502" width="17.28515625" style="20" bestFit="1" customWidth="1"/>
    <col min="10503" max="10503" width="15" style="20" customWidth="1"/>
    <col min="10504" max="10504" width="14" style="20" customWidth="1"/>
    <col min="10505" max="10505" width="13.85546875" style="20" customWidth="1"/>
    <col min="10506" max="10506" width="12.7109375" style="20" customWidth="1"/>
    <col min="10507" max="10507" width="14.85546875" style="20" customWidth="1"/>
    <col min="10508" max="10512" width="17.28515625" style="20" customWidth="1"/>
    <col min="10513" max="10513" width="17.85546875" style="20" customWidth="1"/>
    <col min="10514" max="10514" width="12" style="20" customWidth="1"/>
    <col min="10515" max="10752" width="8.85546875" style="20"/>
    <col min="10753" max="10753" width="12.28515625" style="20" customWidth="1"/>
    <col min="10754" max="10754" width="15.42578125" style="20" customWidth="1"/>
    <col min="10755" max="10755" width="17.28515625" style="20" bestFit="1" customWidth="1"/>
    <col min="10756" max="10756" width="13.140625" style="20" bestFit="1" customWidth="1"/>
    <col min="10757" max="10757" width="14.28515625" style="20" customWidth="1"/>
    <col min="10758" max="10758" width="17.28515625" style="20" bestFit="1" customWidth="1"/>
    <col min="10759" max="10759" width="15" style="20" customWidth="1"/>
    <col min="10760" max="10760" width="14" style="20" customWidth="1"/>
    <col min="10761" max="10761" width="13.85546875" style="20" customWidth="1"/>
    <col min="10762" max="10762" width="12.7109375" style="20" customWidth="1"/>
    <col min="10763" max="10763" width="14.85546875" style="20" customWidth="1"/>
    <col min="10764" max="10768" width="17.28515625" style="20" customWidth="1"/>
    <col min="10769" max="10769" width="17.85546875" style="20" customWidth="1"/>
    <col min="10770" max="10770" width="12" style="20" customWidth="1"/>
    <col min="10771" max="11008" width="8.85546875" style="20"/>
    <col min="11009" max="11009" width="12.28515625" style="20" customWidth="1"/>
    <col min="11010" max="11010" width="15.42578125" style="20" customWidth="1"/>
    <col min="11011" max="11011" width="17.28515625" style="20" bestFit="1" customWidth="1"/>
    <col min="11012" max="11012" width="13.140625" style="20" bestFit="1" customWidth="1"/>
    <col min="11013" max="11013" width="14.28515625" style="20" customWidth="1"/>
    <col min="11014" max="11014" width="17.28515625" style="20" bestFit="1" customWidth="1"/>
    <col min="11015" max="11015" width="15" style="20" customWidth="1"/>
    <col min="11016" max="11016" width="14" style="20" customWidth="1"/>
    <col min="11017" max="11017" width="13.85546875" style="20" customWidth="1"/>
    <col min="11018" max="11018" width="12.7109375" style="20" customWidth="1"/>
    <col min="11019" max="11019" width="14.85546875" style="20" customWidth="1"/>
    <col min="11020" max="11024" width="17.28515625" style="20" customWidth="1"/>
    <col min="11025" max="11025" width="17.85546875" style="20" customWidth="1"/>
    <col min="11026" max="11026" width="12" style="20" customWidth="1"/>
    <col min="11027" max="11264" width="8.85546875" style="20"/>
    <col min="11265" max="11265" width="12.28515625" style="20" customWidth="1"/>
    <col min="11266" max="11266" width="15.42578125" style="20" customWidth="1"/>
    <col min="11267" max="11267" width="17.28515625" style="20" bestFit="1" customWidth="1"/>
    <col min="11268" max="11268" width="13.140625" style="20" bestFit="1" customWidth="1"/>
    <col min="11269" max="11269" width="14.28515625" style="20" customWidth="1"/>
    <col min="11270" max="11270" width="17.28515625" style="20" bestFit="1" customWidth="1"/>
    <col min="11271" max="11271" width="15" style="20" customWidth="1"/>
    <col min="11272" max="11272" width="14" style="20" customWidth="1"/>
    <col min="11273" max="11273" width="13.85546875" style="20" customWidth="1"/>
    <col min="11274" max="11274" width="12.7109375" style="20" customWidth="1"/>
    <col min="11275" max="11275" width="14.85546875" style="20" customWidth="1"/>
    <col min="11276" max="11280" width="17.28515625" style="20" customWidth="1"/>
    <col min="11281" max="11281" width="17.85546875" style="20" customWidth="1"/>
    <col min="11282" max="11282" width="12" style="20" customWidth="1"/>
    <col min="11283" max="11520" width="8.85546875" style="20"/>
    <col min="11521" max="11521" width="12.28515625" style="20" customWidth="1"/>
    <col min="11522" max="11522" width="15.42578125" style="20" customWidth="1"/>
    <col min="11523" max="11523" width="17.28515625" style="20" bestFit="1" customWidth="1"/>
    <col min="11524" max="11524" width="13.140625" style="20" bestFit="1" customWidth="1"/>
    <col min="11525" max="11525" width="14.28515625" style="20" customWidth="1"/>
    <col min="11526" max="11526" width="17.28515625" style="20" bestFit="1" customWidth="1"/>
    <col min="11527" max="11527" width="15" style="20" customWidth="1"/>
    <col min="11528" max="11528" width="14" style="20" customWidth="1"/>
    <col min="11529" max="11529" width="13.85546875" style="20" customWidth="1"/>
    <col min="11530" max="11530" width="12.7109375" style="20" customWidth="1"/>
    <col min="11531" max="11531" width="14.85546875" style="20" customWidth="1"/>
    <col min="11532" max="11536" width="17.28515625" style="20" customWidth="1"/>
    <col min="11537" max="11537" width="17.85546875" style="20" customWidth="1"/>
    <col min="11538" max="11538" width="12" style="20" customWidth="1"/>
    <col min="11539" max="11776" width="8.85546875" style="20"/>
    <col min="11777" max="11777" width="12.28515625" style="20" customWidth="1"/>
    <col min="11778" max="11778" width="15.42578125" style="20" customWidth="1"/>
    <col min="11779" max="11779" width="17.28515625" style="20" bestFit="1" customWidth="1"/>
    <col min="11780" max="11780" width="13.140625" style="20" bestFit="1" customWidth="1"/>
    <col min="11781" max="11781" width="14.28515625" style="20" customWidth="1"/>
    <col min="11782" max="11782" width="17.28515625" style="20" bestFit="1" customWidth="1"/>
    <col min="11783" max="11783" width="15" style="20" customWidth="1"/>
    <col min="11784" max="11784" width="14" style="20" customWidth="1"/>
    <col min="11785" max="11785" width="13.85546875" style="20" customWidth="1"/>
    <col min="11786" max="11786" width="12.7109375" style="20" customWidth="1"/>
    <col min="11787" max="11787" width="14.85546875" style="20" customWidth="1"/>
    <col min="11788" max="11792" width="17.28515625" style="20" customWidth="1"/>
    <col min="11793" max="11793" width="17.85546875" style="20" customWidth="1"/>
    <col min="11794" max="11794" width="12" style="20" customWidth="1"/>
    <col min="11795" max="12032" width="8.85546875" style="20"/>
    <col min="12033" max="12033" width="12.28515625" style="20" customWidth="1"/>
    <col min="12034" max="12034" width="15.42578125" style="20" customWidth="1"/>
    <col min="12035" max="12035" width="17.28515625" style="20" bestFit="1" customWidth="1"/>
    <col min="12036" max="12036" width="13.140625" style="20" bestFit="1" customWidth="1"/>
    <col min="12037" max="12037" width="14.28515625" style="20" customWidth="1"/>
    <col min="12038" max="12038" width="17.28515625" style="20" bestFit="1" customWidth="1"/>
    <col min="12039" max="12039" width="15" style="20" customWidth="1"/>
    <col min="12040" max="12040" width="14" style="20" customWidth="1"/>
    <col min="12041" max="12041" width="13.85546875" style="20" customWidth="1"/>
    <col min="12042" max="12042" width="12.7109375" style="20" customWidth="1"/>
    <col min="12043" max="12043" width="14.85546875" style="20" customWidth="1"/>
    <col min="12044" max="12048" width="17.28515625" style="20" customWidth="1"/>
    <col min="12049" max="12049" width="17.85546875" style="20" customWidth="1"/>
    <col min="12050" max="12050" width="12" style="20" customWidth="1"/>
    <col min="12051" max="12288" width="8.85546875" style="20"/>
    <col min="12289" max="12289" width="12.28515625" style="20" customWidth="1"/>
    <col min="12290" max="12290" width="15.42578125" style="20" customWidth="1"/>
    <col min="12291" max="12291" width="17.28515625" style="20" bestFit="1" customWidth="1"/>
    <col min="12292" max="12292" width="13.140625" style="20" bestFit="1" customWidth="1"/>
    <col min="12293" max="12293" width="14.28515625" style="20" customWidth="1"/>
    <col min="12294" max="12294" width="17.28515625" style="20" bestFit="1" customWidth="1"/>
    <col min="12295" max="12295" width="15" style="20" customWidth="1"/>
    <col min="12296" max="12296" width="14" style="20" customWidth="1"/>
    <col min="12297" max="12297" width="13.85546875" style="20" customWidth="1"/>
    <col min="12298" max="12298" width="12.7109375" style="20" customWidth="1"/>
    <col min="12299" max="12299" width="14.85546875" style="20" customWidth="1"/>
    <col min="12300" max="12304" width="17.28515625" style="20" customWidth="1"/>
    <col min="12305" max="12305" width="17.85546875" style="20" customWidth="1"/>
    <col min="12306" max="12306" width="12" style="20" customWidth="1"/>
    <col min="12307" max="12544" width="8.85546875" style="20"/>
    <col min="12545" max="12545" width="12.28515625" style="20" customWidth="1"/>
    <col min="12546" max="12546" width="15.42578125" style="20" customWidth="1"/>
    <col min="12547" max="12547" width="17.28515625" style="20" bestFit="1" customWidth="1"/>
    <col min="12548" max="12548" width="13.140625" style="20" bestFit="1" customWidth="1"/>
    <col min="12549" max="12549" width="14.28515625" style="20" customWidth="1"/>
    <col min="12550" max="12550" width="17.28515625" style="20" bestFit="1" customWidth="1"/>
    <col min="12551" max="12551" width="15" style="20" customWidth="1"/>
    <col min="12552" max="12552" width="14" style="20" customWidth="1"/>
    <col min="12553" max="12553" width="13.85546875" style="20" customWidth="1"/>
    <col min="12554" max="12554" width="12.7109375" style="20" customWidth="1"/>
    <col min="12555" max="12555" width="14.85546875" style="20" customWidth="1"/>
    <col min="12556" max="12560" width="17.28515625" style="20" customWidth="1"/>
    <col min="12561" max="12561" width="17.85546875" style="20" customWidth="1"/>
    <col min="12562" max="12562" width="12" style="20" customWidth="1"/>
    <col min="12563" max="12800" width="8.85546875" style="20"/>
    <col min="12801" max="12801" width="12.28515625" style="20" customWidth="1"/>
    <col min="12802" max="12802" width="15.42578125" style="20" customWidth="1"/>
    <col min="12803" max="12803" width="17.28515625" style="20" bestFit="1" customWidth="1"/>
    <col min="12804" max="12804" width="13.140625" style="20" bestFit="1" customWidth="1"/>
    <col min="12805" max="12805" width="14.28515625" style="20" customWidth="1"/>
    <col min="12806" max="12806" width="17.28515625" style="20" bestFit="1" customWidth="1"/>
    <col min="12807" max="12807" width="15" style="20" customWidth="1"/>
    <col min="12808" max="12808" width="14" style="20" customWidth="1"/>
    <col min="12809" max="12809" width="13.85546875" style="20" customWidth="1"/>
    <col min="12810" max="12810" width="12.7109375" style="20" customWidth="1"/>
    <col min="12811" max="12811" width="14.85546875" style="20" customWidth="1"/>
    <col min="12812" max="12816" width="17.28515625" style="20" customWidth="1"/>
    <col min="12817" max="12817" width="17.85546875" style="20" customWidth="1"/>
    <col min="12818" max="12818" width="12" style="20" customWidth="1"/>
    <col min="12819" max="13056" width="8.85546875" style="20"/>
    <col min="13057" max="13057" width="12.28515625" style="20" customWidth="1"/>
    <col min="13058" max="13058" width="15.42578125" style="20" customWidth="1"/>
    <col min="13059" max="13059" width="17.28515625" style="20" bestFit="1" customWidth="1"/>
    <col min="13060" max="13060" width="13.140625" style="20" bestFit="1" customWidth="1"/>
    <col min="13061" max="13061" width="14.28515625" style="20" customWidth="1"/>
    <col min="13062" max="13062" width="17.28515625" style="20" bestFit="1" customWidth="1"/>
    <col min="13063" max="13063" width="15" style="20" customWidth="1"/>
    <col min="13064" max="13064" width="14" style="20" customWidth="1"/>
    <col min="13065" max="13065" width="13.85546875" style="20" customWidth="1"/>
    <col min="13066" max="13066" width="12.7109375" style="20" customWidth="1"/>
    <col min="13067" max="13067" width="14.85546875" style="20" customWidth="1"/>
    <col min="13068" max="13072" width="17.28515625" style="20" customWidth="1"/>
    <col min="13073" max="13073" width="17.85546875" style="20" customWidth="1"/>
    <col min="13074" max="13074" width="12" style="20" customWidth="1"/>
    <col min="13075" max="13312" width="8.85546875" style="20"/>
    <col min="13313" max="13313" width="12.28515625" style="20" customWidth="1"/>
    <col min="13314" max="13314" width="15.42578125" style="20" customWidth="1"/>
    <col min="13315" max="13315" width="17.28515625" style="20" bestFit="1" customWidth="1"/>
    <col min="13316" max="13316" width="13.140625" style="20" bestFit="1" customWidth="1"/>
    <col min="13317" max="13317" width="14.28515625" style="20" customWidth="1"/>
    <col min="13318" max="13318" width="17.28515625" style="20" bestFit="1" customWidth="1"/>
    <col min="13319" max="13319" width="15" style="20" customWidth="1"/>
    <col min="13320" max="13320" width="14" style="20" customWidth="1"/>
    <col min="13321" max="13321" width="13.85546875" style="20" customWidth="1"/>
    <col min="13322" max="13322" width="12.7109375" style="20" customWidth="1"/>
    <col min="13323" max="13323" width="14.85546875" style="20" customWidth="1"/>
    <col min="13324" max="13328" width="17.28515625" style="20" customWidth="1"/>
    <col min="13329" max="13329" width="17.85546875" style="20" customWidth="1"/>
    <col min="13330" max="13330" width="12" style="20" customWidth="1"/>
    <col min="13331" max="13568" width="8.85546875" style="20"/>
    <col min="13569" max="13569" width="12.28515625" style="20" customWidth="1"/>
    <col min="13570" max="13570" width="15.42578125" style="20" customWidth="1"/>
    <col min="13571" max="13571" width="17.28515625" style="20" bestFit="1" customWidth="1"/>
    <col min="13572" max="13572" width="13.140625" style="20" bestFit="1" customWidth="1"/>
    <col min="13573" max="13573" width="14.28515625" style="20" customWidth="1"/>
    <col min="13574" max="13574" width="17.28515625" style="20" bestFit="1" customWidth="1"/>
    <col min="13575" max="13575" width="15" style="20" customWidth="1"/>
    <col min="13576" max="13576" width="14" style="20" customWidth="1"/>
    <col min="13577" max="13577" width="13.85546875" style="20" customWidth="1"/>
    <col min="13578" max="13578" width="12.7109375" style="20" customWidth="1"/>
    <col min="13579" max="13579" width="14.85546875" style="20" customWidth="1"/>
    <col min="13580" max="13584" width="17.28515625" style="20" customWidth="1"/>
    <col min="13585" max="13585" width="17.85546875" style="20" customWidth="1"/>
    <col min="13586" max="13586" width="12" style="20" customWidth="1"/>
    <col min="13587" max="13824" width="8.85546875" style="20"/>
    <col min="13825" max="13825" width="12.28515625" style="20" customWidth="1"/>
    <col min="13826" max="13826" width="15.42578125" style="20" customWidth="1"/>
    <col min="13827" max="13827" width="17.28515625" style="20" bestFit="1" customWidth="1"/>
    <col min="13828" max="13828" width="13.140625" style="20" bestFit="1" customWidth="1"/>
    <col min="13829" max="13829" width="14.28515625" style="20" customWidth="1"/>
    <col min="13830" max="13830" width="17.28515625" style="20" bestFit="1" customWidth="1"/>
    <col min="13831" max="13831" width="15" style="20" customWidth="1"/>
    <col min="13832" max="13832" width="14" style="20" customWidth="1"/>
    <col min="13833" max="13833" width="13.85546875" style="20" customWidth="1"/>
    <col min="13834" max="13834" width="12.7109375" style="20" customWidth="1"/>
    <col min="13835" max="13835" width="14.85546875" style="20" customWidth="1"/>
    <col min="13836" max="13840" width="17.28515625" style="20" customWidth="1"/>
    <col min="13841" max="13841" width="17.85546875" style="20" customWidth="1"/>
    <col min="13842" max="13842" width="12" style="20" customWidth="1"/>
    <col min="13843" max="14080" width="8.85546875" style="20"/>
    <col min="14081" max="14081" width="12.28515625" style="20" customWidth="1"/>
    <col min="14082" max="14082" width="15.42578125" style="20" customWidth="1"/>
    <col min="14083" max="14083" width="17.28515625" style="20" bestFit="1" customWidth="1"/>
    <col min="14084" max="14084" width="13.140625" style="20" bestFit="1" customWidth="1"/>
    <col min="14085" max="14085" width="14.28515625" style="20" customWidth="1"/>
    <col min="14086" max="14086" width="17.28515625" style="20" bestFit="1" customWidth="1"/>
    <col min="14087" max="14087" width="15" style="20" customWidth="1"/>
    <col min="14088" max="14088" width="14" style="20" customWidth="1"/>
    <col min="14089" max="14089" width="13.85546875" style="20" customWidth="1"/>
    <col min="14090" max="14090" width="12.7109375" style="20" customWidth="1"/>
    <col min="14091" max="14091" width="14.85546875" style="20" customWidth="1"/>
    <col min="14092" max="14096" width="17.28515625" style="20" customWidth="1"/>
    <col min="14097" max="14097" width="17.85546875" style="20" customWidth="1"/>
    <col min="14098" max="14098" width="12" style="20" customWidth="1"/>
    <col min="14099" max="14336" width="8.85546875" style="20"/>
    <col min="14337" max="14337" width="12.28515625" style="20" customWidth="1"/>
    <col min="14338" max="14338" width="15.42578125" style="20" customWidth="1"/>
    <col min="14339" max="14339" width="17.28515625" style="20" bestFit="1" customWidth="1"/>
    <col min="14340" max="14340" width="13.140625" style="20" bestFit="1" customWidth="1"/>
    <col min="14341" max="14341" width="14.28515625" style="20" customWidth="1"/>
    <col min="14342" max="14342" width="17.28515625" style="20" bestFit="1" customWidth="1"/>
    <col min="14343" max="14343" width="15" style="20" customWidth="1"/>
    <col min="14344" max="14344" width="14" style="20" customWidth="1"/>
    <col min="14345" max="14345" width="13.85546875" style="20" customWidth="1"/>
    <col min="14346" max="14346" width="12.7109375" style="20" customWidth="1"/>
    <col min="14347" max="14347" width="14.85546875" style="20" customWidth="1"/>
    <col min="14348" max="14352" width="17.28515625" style="20" customWidth="1"/>
    <col min="14353" max="14353" width="17.85546875" style="20" customWidth="1"/>
    <col min="14354" max="14354" width="12" style="20" customWidth="1"/>
    <col min="14355" max="14592" width="8.85546875" style="20"/>
    <col min="14593" max="14593" width="12.28515625" style="20" customWidth="1"/>
    <col min="14594" max="14594" width="15.42578125" style="20" customWidth="1"/>
    <col min="14595" max="14595" width="17.28515625" style="20" bestFit="1" customWidth="1"/>
    <col min="14596" max="14596" width="13.140625" style="20" bestFit="1" customWidth="1"/>
    <col min="14597" max="14597" width="14.28515625" style="20" customWidth="1"/>
    <col min="14598" max="14598" width="17.28515625" style="20" bestFit="1" customWidth="1"/>
    <col min="14599" max="14599" width="15" style="20" customWidth="1"/>
    <col min="14600" max="14600" width="14" style="20" customWidth="1"/>
    <col min="14601" max="14601" width="13.85546875" style="20" customWidth="1"/>
    <col min="14602" max="14602" width="12.7109375" style="20" customWidth="1"/>
    <col min="14603" max="14603" width="14.85546875" style="20" customWidth="1"/>
    <col min="14604" max="14608" width="17.28515625" style="20" customWidth="1"/>
    <col min="14609" max="14609" width="17.85546875" style="20" customWidth="1"/>
    <col min="14610" max="14610" width="12" style="20" customWidth="1"/>
    <col min="14611" max="14848" width="8.85546875" style="20"/>
    <col min="14849" max="14849" width="12.28515625" style="20" customWidth="1"/>
    <col min="14850" max="14850" width="15.42578125" style="20" customWidth="1"/>
    <col min="14851" max="14851" width="17.28515625" style="20" bestFit="1" customWidth="1"/>
    <col min="14852" max="14852" width="13.140625" style="20" bestFit="1" customWidth="1"/>
    <col min="14853" max="14853" width="14.28515625" style="20" customWidth="1"/>
    <col min="14854" max="14854" width="17.28515625" style="20" bestFit="1" customWidth="1"/>
    <col min="14855" max="14855" width="15" style="20" customWidth="1"/>
    <col min="14856" max="14856" width="14" style="20" customWidth="1"/>
    <col min="14857" max="14857" width="13.85546875" style="20" customWidth="1"/>
    <col min="14858" max="14858" width="12.7109375" style="20" customWidth="1"/>
    <col min="14859" max="14859" width="14.85546875" style="20" customWidth="1"/>
    <col min="14860" max="14864" width="17.28515625" style="20" customWidth="1"/>
    <col min="14865" max="14865" width="17.85546875" style="20" customWidth="1"/>
    <col min="14866" max="14866" width="12" style="20" customWidth="1"/>
    <col min="14867" max="15104" width="8.85546875" style="20"/>
    <col min="15105" max="15105" width="12.28515625" style="20" customWidth="1"/>
    <col min="15106" max="15106" width="15.42578125" style="20" customWidth="1"/>
    <col min="15107" max="15107" width="17.28515625" style="20" bestFit="1" customWidth="1"/>
    <col min="15108" max="15108" width="13.140625" style="20" bestFit="1" customWidth="1"/>
    <col min="15109" max="15109" width="14.28515625" style="20" customWidth="1"/>
    <col min="15110" max="15110" width="17.28515625" style="20" bestFit="1" customWidth="1"/>
    <col min="15111" max="15111" width="15" style="20" customWidth="1"/>
    <col min="15112" max="15112" width="14" style="20" customWidth="1"/>
    <col min="15113" max="15113" width="13.85546875" style="20" customWidth="1"/>
    <col min="15114" max="15114" width="12.7109375" style="20" customWidth="1"/>
    <col min="15115" max="15115" width="14.85546875" style="20" customWidth="1"/>
    <col min="15116" max="15120" width="17.28515625" style="20" customWidth="1"/>
    <col min="15121" max="15121" width="17.85546875" style="20" customWidth="1"/>
    <col min="15122" max="15122" width="12" style="20" customWidth="1"/>
    <col min="15123" max="15360" width="8.85546875" style="20"/>
    <col min="15361" max="15361" width="12.28515625" style="20" customWidth="1"/>
    <col min="15362" max="15362" width="15.42578125" style="20" customWidth="1"/>
    <col min="15363" max="15363" width="17.28515625" style="20" bestFit="1" customWidth="1"/>
    <col min="15364" max="15364" width="13.140625" style="20" bestFit="1" customWidth="1"/>
    <col min="15365" max="15365" width="14.28515625" style="20" customWidth="1"/>
    <col min="15366" max="15366" width="17.28515625" style="20" bestFit="1" customWidth="1"/>
    <col min="15367" max="15367" width="15" style="20" customWidth="1"/>
    <col min="15368" max="15368" width="14" style="20" customWidth="1"/>
    <col min="15369" max="15369" width="13.85546875" style="20" customWidth="1"/>
    <col min="15370" max="15370" width="12.7109375" style="20" customWidth="1"/>
    <col min="15371" max="15371" width="14.85546875" style="20" customWidth="1"/>
    <col min="15372" max="15376" width="17.28515625" style="20" customWidth="1"/>
    <col min="15377" max="15377" width="17.85546875" style="20" customWidth="1"/>
    <col min="15378" max="15378" width="12" style="20" customWidth="1"/>
    <col min="15379" max="15616" width="8.85546875" style="20"/>
    <col min="15617" max="15617" width="12.28515625" style="20" customWidth="1"/>
    <col min="15618" max="15618" width="15.42578125" style="20" customWidth="1"/>
    <col min="15619" max="15619" width="17.28515625" style="20" bestFit="1" customWidth="1"/>
    <col min="15620" max="15620" width="13.140625" style="20" bestFit="1" customWidth="1"/>
    <col min="15621" max="15621" width="14.28515625" style="20" customWidth="1"/>
    <col min="15622" max="15622" width="17.28515625" style="20" bestFit="1" customWidth="1"/>
    <col min="15623" max="15623" width="15" style="20" customWidth="1"/>
    <col min="15624" max="15624" width="14" style="20" customWidth="1"/>
    <col min="15625" max="15625" width="13.85546875" style="20" customWidth="1"/>
    <col min="15626" max="15626" width="12.7109375" style="20" customWidth="1"/>
    <col min="15627" max="15627" width="14.85546875" style="20" customWidth="1"/>
    <col min="15628" max="15632" width="17.28515625" style="20" customWidth="1"/>
    <col min="15633" max="15633" width="17.85546875" style="20" customWidth="1"/>
    <col min="15634" max="15634" width="12" style="20" customWidth="1"/>
    <col min="15635" max="15872" width="8.85546875" style="20"/>
    <col min="15873" max="15873" width="12.28515625" style="20" customWidth="1"/>
    <col min="15874" max="15874" width="15.42578125" style="20" customWidth="1"/>
    <col min="15875" max="15875" width="17.28515625" style="20" bestFit="1" customWidth="1"/>
    <col min="15876" max="15876" width="13.140625" style="20" bestFit="1" customWidth="1"/>
    <col min="15877" max="15877" width="14.28515625" style="20" customWidth="1"/>
    <col min="15878" max="15878" width="17.28515625" style="20" bestFit="1" customWidth="1"/>
    <col min="15879" max="15879" width="15" style="20" customWidth="1"/>
    <col min="15880" max="15880" width="14" style="20" customWidth="1"/>
    <col min="15881" max="15881" width="13.85546875" style="20" customWidth="1"/>
    <col min="15882" max="15882" width="12.7109375" style="20" customWidth="1"/>
    <col min="15883" max="15883" width="14.85546875" style="20" customWidth="1"/>
    <col min="15884" max="15888" width="17.28515625" style="20" customWidth="1"/>
    <col min="15889" max="15889" width="17.85546875" style="20" customWidth="1"/>
    <col min="15890" max="15890" width="12" style="20" customWidth="1"/>
    <col min="15891" max="16128" width="8.85546875" style="20"/>
    <col min="16129" max="16129" width="12.28515625" style="20" customWidth="1"/>
    <col min="16130" max="16130" width="15.42578125" style="20" customWidth="1"/>
    <col min="16131" max="16131" width="17.28515625" style="20" bestFit="1" customWidth="1"/>
    <col min="16132" max="16132" width="13.140625" style="20" bestFit="1" customWidth="1"/>
    <col min="16133" max="16133" width="14.28515625" style="20" customWidth="1"/>
    <col min="16134" max="16134" width="17.28515625" style="20" bestFit="1" customWidth="1"/>
    <col min="16135" max="16135" width="15" style="20" customWidth="1"/>
    <col min="16136" max="16136" width="14" style="20" customWidth="1"/>
    <col min="16137" max="16137" width="13.85546875" style="20" customWidth="1"/>
    <col min="16138" max="16138" width="12.7109375" style="20" customWidth="1"/>
    <col min="16139" max="16139" width="14.85546875" style="20" customWidth="1"/>
    <col min="16140" max="16144" width="17.28515625" style="20" customWidth="1"/>
    <col min="16145" max="16145" width="17.85546875" style="20" customWidth="1"/>
    <col min="16146" max="16146" width="12" style="20" customWidth="1"/>
    <col min="16147" max="16384" width="8.85546875" style="20"/>
  </cols>
  <sheetData>
    <row r="1" spans="1:22" ht="12" customHeight="1" x14ac:dyDescent="0.2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344"/>
    </row>
    <row r="2" spans="1:22" ht="12" customHeight="1" x14ac:dyDescent="0.2">
      <c r="A2" s="528" t="s">
        <v>246</v>
      </c>
      <c r="B2" s="529"/>
      <c r="C2" s="529"/>
      <c r="D2" s="533" t="s">
        <v>52</v>
      </c>
      <c r="E2" s="534"/>
      <c r="F2" s="534"/>
      <c r="G2" s="534"/>
      <c r="H2" s="534"/>
      <c r="I2" s="534"/>
      <c r="J2" s="534"/>
      <c r="K2" s="207"/>
      <c r="L2" s="207"/>
      <c r="M2" s="207"/>
      <c r="N2" s="207"/>
      <c r="O2" s="207"/>
      <c r="P2" s="207"/>
      <c r="Q2" s="207"/>
      <c r="R2" s="345" t="s">
        <v>247</v>
      </c>
      <c r="S2" s="344"/>
    </row>
    <row r="3" spans="1:22" ht="12" customHeight="1" x14ac:dyDescent="0.2">
      <c r="A3" s="528" t="s">
        <v>248</v>
      </c>
      <c r="B3" s="529"/>
      <c r="C3" s="529"/>
      <c r="D3" s="530" t="s">
        <v>15</v>
      </c>
      <c r="E3" s="531"/>
      <c r="F3" s="531"/>
      <c r="G3" s="531"/>
      <c r="H3" s="531"/>
      <c r="I3" s="531"/>
      <c r="J3" s="531"/>
      <c r="K3" s="207"/>
      <c r="L3" s="207"/>
      <c r="M3" s="207"/>
      <c r="N3" s="207"/>
      <c r="O3" s="207"/>
      <c r="P3" s="207"/>
      <c r="Q3" s="207"/>
      <c r="R3" s="207"/>
      <c r="S3" s="344"/>
    </row>
    <row r="4" spans="1:22" ht="12" customHeight="1" x14ac:dyDescent="0.2">
      <c r="A4" s="528" t="s">
        <v>249</v>
      </c>
      <c r="B4" s="529"/>
      <c r="C4" s="529"/>
      <c r="D4" s="531" t="s">
        <v>250</v>
      </c>
      <c r="E4" s="531"/>
      <c r="F4" s="531"/>
      <c r="G4" s="531"/>
      <c r="H4" s="531"/>
      <c r="I4" s="531"/>
      <c r="J4" s="531"/>
      <c r="K4" s="207"/>
      <c r="L4" s="207"/>
      <c r="M4" s="207"/>
      <c r="N4" s="207"/>
      <c r="O4" s="207"/>
      <c r="P4" s="207"/>
      <c r="Q4" s="207"/>
      <c r="R4" s="207"/>
      <c r="S4" s="344"/>
    </row>
    <row r="5" spans="1:22" ht="12" customHeight="1" x14ac:dyDescent="0.2">
      <c r="A5" s="528" t="s">
        <v>251</v>
      </c>
      <c r="B5" s="529"/>
      <c r="C5" s="529"/>
      <c r="D5" s="530" t="s">
        <v>58</v>
      </c>
      <c r="E5" s="531"/>
      <c r="F5" s="531"/>
      <c r="G5" s="531"/>
      <c r="H5" s="531"/>
      <c r="I5" s="531"/>
      <c r="J5" s="531"/>
      <c r="K5" s="207"/>
      <c r="L5" s="207"/>
      <c r="M5" s="207"/>
      <c r="N5" s="207"/>
      <c r="O5" s="207"/>
      <c r="P5" s="207"/>
      <c r="Q5" s="207"/>
      <c r="R5" s="207"/>
      <c r="S5" s="344"/>
    </row>
    <row r="6" spans="1:22" ht="12" customHeight="1" x14ac:dyDescent="0.2">
      <c r="A6" s="528" t="s">
        <v>252</v>
      </c>
      <c r="B6" s="529"/>
      <c r="C6" s="529"/>
      <c r="D6" s="532">
        <v>4201337670008</v>
      </c>
      <c r="E6" s="532"/>
      <c r="F6" s="532"/>
      <c r="G6" s="532"/>
      <c r="H6" s="532"/>
      <c r="I6" s="532"/>
      <c r="J6" s="532"/>
      <c r="K6" s="207"/>
      <c r="L6" s="207"/>
      <c r="M6" s="207"/>
      <c r="N6" s="207"/>
      <c r="O6" s="207"/>
      <c r="P6" s="207"/>
      <c r="Q6" s="207"/>
      <c r="R6" s="207"/>
      <c r="S6" s="344"/>
    </row>
    <row r="7" spans="1:22" ht="12" customHeight="1" x14ac:dyDescent="0.2">
      <c r="A7" s="528" t="s">
        <v>253</v>
      </c>
      <c r="B7" s="529"/>
      <c r="C7" s="529"/>
      <c r="D7" s="530" t="s">
        <v>254</v>
      </c>
      <c r="E7" s="531"/>
      <c r="F7" s="531"/>
      <c r="G7" s="531"/>
      <c r="H7" s="531"/>
      <c r="I7" s="531"/>
      <c r="J7" s="531"/>
      <c r="K7" s="207"/>
      <c r="L7" s="207"/>
      <c r="M7" s="207"/>
      <c r="N7" s="207"/>
      <c r="O7" s="207"/>
      <c r="P7" s="207"/>
      <c r="Q7" s="207"/>
      <c r="R7" s="207"/>
      <c r="S7" s="344"/>
    </row>
    <row r="8" spans="1:22" ht="12" customHeight="1" x14ac:dyDescent="0.2">
      <c r="A8" s="346"/>
      <c r="B8" s="346"/>
      <c r="C8" s="346"/>
      <c r="D8" s="347"/>
      <c r="E8" s="347"/>
      <c r="F8" s="347"/>
      <c r="G8" s="347"/>
      <c r="H8" s="347"/>
      <c r="I8" s="347"/>
      <c r="J8" s="347"/>
      <c r="K8" s="207"/>
      <c r="L8" s="207"/>
      <c r="M8" s="207"/>
      <c r="N8" s="207"/>
      <c r="O8" s="207"/>
      <c r="P8" s="207"/>
      <c r="Q8" s="207"/>
      <c r="R8" s="207"/>
      <c r="S8" s="344"/>
    </row>
    <row r="9" spans="1:22" s="21" customFormat="1" ht="21.75" customHeight="1" x14ac:dyDescent="0.25">
      <c r="A9" s="525" t="s">
        <v>255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348"/>
    </row>
    <row r="10" spans="1:22" ht="23.25" customHeight="1" x14ac:dyDescent="0.2">
      <c r="A10" s="523" t="s">
        <v>256</v>
      </c>
      <c r="B10" s="523" t="s">
        <v>257</v>
      </c>
      <c r="C10" s="523"/>
      <c r="D10" s="523"/>
      <c r="E10" s="523"/>
      <c r="F10" s="523"/>
      <c r="G10" s="523" t="s">
        <v>258</v>
      </c>
      <c r="H10" s="523"/>
      <c r="I10" s="523"/>
      <c r="J10" s="523"/>
      <c r="K10" s="523"/>
      <c r="L10" s="523" t="s">
        <v>259</v>
      </c>
      <c r="M10" s="526" t="s">
        <v>260</v>
      </c>
      <c r="N10" s="526" t="s">
        <v>261</v>
      </c>
      <c r="O10" s="526" t="s">
        <v>262</v>
      </c>
      <c r="P10" s="526" t="s">
        <v>263</v>
      </c>
      <c r="Q10" s="523" t="s">
        <v>264</v>
      </c>
      <c r="R10" s="523" t="s">
        <v>265</v>
      </c>
      <c r="S10" s="344"/>
    </row>
    <row r="11" spans="1:22" s="22" customFormat="1" ht="47.25" customHeight="1" x14ac:dyDescent="0.25">
      <c r="A11" s="524"/>
      <c r="B11" s="349" t="s">
        <v>266</v>
      </c>
      <c r="C11" s="350" t="s">
        <v>267</v>
      </c>
      <c r="D11" s="349" t="s">
        <v>268</v>
      </c>
      <c r="E11" s="349" t="s">
        <v>269</v>
      </c>
      <c r="F11" s="351" t="s">
        <v>190</v>
      </c>
      <c r="G11" s="349" t="s">
        <v>270</v>
      </c>
      <c r="H11" s="349" t="s">
        <v>271</v>
      </c>
      <c r="I11" s="349" t="s">
        <v>272</v>
      </c>
      <c r="J11" s="349" t="s">
        <v>273</v>
      </c>
      <c r="K11" s="351" t="s">
        <v>190</v>
      </c>
      <c r="L11" s="524"/>
      <c r="M11" s="527"/>
      <c r="N11" s="527"/>
      <c r="O11" s="527"/>
      <c r="P11" s="527"/>
      <c r="Q11" s="524"/>
      <c r="R11" s="524"/>
      <c r="S11" s="352"/>
    </row>
    <row r="12" spans="1:22" ht="12" customHeight="1" x14ac:dyDescent="0.2">
      <c r="A12" s="353">
        <v>45292</v>
      </c>
      <c r="B12" s="164">
        <v>46.76</v>
      </c>
      <c r="C12" s="164">
        <v>4969557.96</v>
      </c>
      <c r="D12" s="164">
        <v>1579.58</v>
      </c>
      <c r="E12" s="354">
        <v>0</v>
      </c>
      <c r="F12" s="355">
        <f>+B12+C12+D12+E12</f>
        <v>4971184.3</v>
      </c>
      <c r="G12" s="354">
        <v>0</v>
      </c>
      <c r="H12" s="356">
        <v>8632.100000000004</v>
      </c>
      <c r="I12" s="357">
        <v>4708.53</v>
      </c>
      <c r="J12" s="354">
        <v>0</v>
      </c>
      <c r="K12" s="355">
        <f>+G12+H12+I12+J12</f>
        <v>13340.630000000005</v>
      </c>
      <c r="L12" s="164">
        <f>F12-K12</f>
        <v>4957843.67</v>
      </c>
      <c r="M12" s="164">
        <v>535506.97</v>
      </c>
      <c r="N12" s="164">
        <f>L12-M12</f>
        <v>4422336.7</v>
      </c>
      <c r="O12" s="358">
        <v>0.02</v>
      </c>
      <c r="P12" s="164">
        <v>241.66</v>
      </c>
      <c r="Q12" s="359">
        <v>2990257.2423999999</v>
      </c>
      <c r="R12" s="360">
        <f>L12/Q12</f>
        <v>1.6579990509514835</v>
      </c>
      <c r="S12" s="344"/>
      <c r="V12" s="23"/>
    </row>
    <row r="13" spans="1:22" ht="12" customHeight="1" x14ac:dyDescent="0.2">
      <c r="A13" s="353">
        <v>45293</v>
      </c>
      <c r="B13" s="164">
        <v>46.76</v>
      </c>
      <c r="C13" s="164">
        <v>4798715.63</v>
      </c>
      <c r="D13" s="164">
        <v>1579.58</v>
      </c>
      <c r="E13" s="354">
        <v>0</v>
      </c>
      <c r="F13" s="355">
        <f>+B13+C13+D13+E13</f>
        <v>4800341.97</v>
      </c>
      <c r="G13" s="354">
        <v>0</v>
      </c>
      <c r="H13" s="356">
        <v>8700.8600000000042</v>
      </c>
      <c r="I13" s="357">
        <v>4950.8499999999995</v>
      </c>
      <c r="J13" s="354">
        <v>0</v>
      </c>
      <c r="K13" s="355">
        <f t="shared" ref="K13:K42" si="0">+G13+H13+I13+J13</f>
        <v>13651.710000000003</v>
      </c>
      <c r="L13" s="164">
        <f>F13-K13</f>
        <v>4786690.26</v>
      </c>
      <c r="M13" s="164">
        <v>675886.21</v>
      </c>
      <c r="N13" s="164">
        <f t="shared" ref="N13:N42" si="1">L13-M13</f>
        <v>4110804.05</v>
      </c>
      <c r="O13" s="358">
        <v>0.02</v>
      </c>
      <c r="P13" s="164">
        <v>224.63</v>
      </c>
      <c r="Q13" s="359">
        <v>2990257.2423999999</v>
      </c>
      <c r="R13" s="360">
        <f>L13/Q13</f>
        <v>1.6007620321515119</v>
      </c>
      <c r="S13" s="344"/>
      <c r="V13" s="23"/>
    </row>
    <row r="14" spans="1:22" ht="12" customHeight="1" x14ac:dyDescent="0.2">
      <c r="A14" s="353">
        <v>45294</v>
      </c>
      <c r="B14" s="164">
        <v>46.76</v>
      </c>
      <c r="C14" s="164">
        <v>4798849.62</v>
      </c>
      <c r="D14" s="164">
        <v>1579.58</v>
      </c>
      <c r="E14" s="354">
        <v>0</v>
      </c>
      <c r="F14" s="361">
        <f>+B14+C14+D14+E14</f>
        <v>4800475.96</v>
      </c>
      <c r="G14" s="354">
        <v>0</v>
      </c>
      <c r="H14" s="356">
        <v>8769.2400000000034</v>
      </c>
      <c r="I14" s="357">
        <v>5176.0999999999995</v>
      </c>
      <c r="J14" s="354">
        <v>0</v>
      </c>
      <c r="K14" s="361">
        <f t="shared" si="0"/>
        <v>13945.340000000004</v>
      </c>
      <c r="L14" s="164">
        <f t="shared" ref="L14:L73" si="2">F14-K14</f>
        <v>4786530.62</v>
      </c>
      <c r="M14" s="164">
        <v>676091.03</v>
      </c>
      <c r="N14" s="164">
        <f t="shared" si="1"/>
        <v>4110439.59</v>
      </c>
      <c r="O14" s="358">
        <v>0.02</v>
      </c>
      <c r="P14" s="164">
        <v>224.61</v>
      </c>
      <c r="Q14" s="359">
        <v>2990257.2423999999</v>
      </c>
      <c r="R14" s="362">
        <f>L14/Q14</f>
        <v>1.6007086454402497</v>
      </c>
      <c r="S14" s="344"/>
      <c r="V14" s="23"/>
    </row>
    <row r="15" spans="1:22" ht="12" customHeight="1" x14ac:dyDescent="0.2">
      <c r="A15" s="353">
        <v>45295</v>
      </c>
      <c r="B15" s="164">
        <v>46.76</v>
      </c>
      <c r="C15" s="164">
        <v>4798849.62</v>
      </c>
      <c r="D15" s="164">
        <v>1579.58</v>
      </c>
      <c r="E15" s="354">
        <v>0</v>
      </c>
      <c r="F15" s="355">
        <f t="shared" ref="F15:F42" si="3">+B15+C15+D15+E15</f>
        <v>4800475.96</v>
      </c>
      <c r="G15" s="354">
        <v>0</v>
      </c>
      <c r="H15" s="356">
        <v>342963.55</v>
      </c>
      <c r="I15" s="357">
        <v>5401.329999999999</v>
      </c>
      <c r="J15" s="354">
        <v>0</v>
      </c>
      <c r="K15" s="355">
        <f t="shared" si="0"/>
        <v>348364.88</v>
      </c>
      <c r="L15" s="164">
        <f t="shared" si="2"/>
        <v>4452111.08</v>
      </c>
      <c r="M15" s="164">
        <v>1510948.97</v>
      </c>
      <c r="N15" s="164">
        <f t="shared" si="1"/>
        <v>2941162.1100000003</v>
      </c>
      <c r="O15" s="358">
        <v>0.02</v>
      </c>
      <c r="P15" s="164">
        <v>160.72</v>
      </c>
      <c r="Q15" s="359">
        <v>2781519.8575999998</v>
      </c>
      <c r="R15" s="360">
        <f t="shared" ref="R15:R41" si="4">L15/Q15</f>
        <v>1.6006037374981925</v>
      </c>
      <c r="S15" s="344"/>
      <c r="T15" s="24"/>
      <c r="V15" s="23"/>
    </row>
    <row r="16" spans="1:22" ht="12" customHeight="1" x14ac:dyDescent="0.2">
      <c r="A16" s="353">
        <v>45296</v>
      </c>
      <c r="B16" s="164">
        <v>46.76</v>
      </c>
      <c r="C16" s="164">
        <v>4794960.45</v>
      </c>
      <c r="D16" s="164">
        <v>7033.58</v>
      </c>
      <c r="E16" s="354">
        <v>0</v>
      </c>
      <c r="F16" s="355">
        <f t="shared" si="3"/>
        <v>4802040.79</v>
      </c>
      <c r="G16" s="354">
        <v>0</v>
      </c>
      <c r="H16" s="356">
        <v>343089.02</v>
      </c>
      <c r="I16" s="357">
        <v>5562.4899999999989</v>
      </c>
      <c r="J16" s="354">
        <v>0</v>
      </c>
      <c r="K16" s="355">
        <f t="shared" si="0"/>
        <v>348651.51</v>
      </c>
      <c r="L16" s="164">
        <f t="shared" si="2"/>
        <v>4453389.28</v>
      </c>
      <c r="M16" s="164">
        <v>1506574.45</v>
      </c>
      <c r="N16" s="164">
        <f t="shared" si="1"/>
        <v>2946814.83</v>
      </c>
      <c r="O16" s="358">
        <v>0.02</v>
      </c>
      <c r="P16" s="164">
        <v>161.03</v>
      </c>
      <c r="Q16" s="359">
        <v>2781519.8575999998</v>
      </c>
      <c r="R16" s="360">
        <f t="shared" si="4"/>
        <v>1.6010632704389725</v>
      </c>
      <c r="S16" s="344"/>
      <c r="V16" s="23"/>
    </row>
    <row r="17" spans="1:22" ht="12" customHeight="1" x14ac:dyDescent="0.2">
      <c r="A17" s="353">
        <v>45297</v>
      </c>
      <c r="B17" s="164">
        <v>46.76</v>
      </c>
      <c r="C17" s="164">
        <v>4794960.45</v>
      </c>
      <c r="D17" s="164">
        <v>7033.58</v>
      </c>
      <c r="E17" s="354">
        <v>0</v>
      </c>
      <c r="F17" s="355">
        <f t="shared" si="3"/>
        <v>4802040.79</v>
      </c>
      <c r="G17" s="354">
        <v>0</v>
      </c>
      <c r="H17" s="356">
        <v>343156.67</v>
      </c>
      <c r="I17" s="357">
        <v>5723.9599999999991</v>
      </c>
      <c r="J17" s="354">
        <v>0</v>
      </c>
      <c r="K17" s="355">
        <f t="shared" si="0"/>
        <v>348880.63</v>
      </c>
      <c r="L17" s="164">
        <f t="shared" si="2"/>
        <v>4453160.16</v>
      </c>
      <c r="M17" s="164">
        <v>1506665.98</v>
      </c>
      <c r="N17" s="164">
        <f t="shared" si="1"/>
        <v>2946494.18</v>
      </c>
      <c r="O17" s="358">
        <v>0.02</v>
      </c>
      <c r="P17" s="164">
        <v>161.01</v>
      </c>
      <c r="Q17" s="359">
        <v>2781519.8575999998</v>
      </c>
      <c r="R17" s="360">
        <f t="shared" si="4"/>
        <v>1.6009808982066209</v>
      </c>
      <c r="S17" s="344"/>
      <c r="V17" s="23"/>
    </row>
    <row r="18" spans="1:22" ht="12" customHeight="1" x14ac:dyDescent="0.2">
      <c r="A18" s="353">
        <v>45298</v>
      </c>
      <c r="B18" s="164">
        <v>46.76</v>
      </c>
      <c r="C18" s="164">
        <v>4794960.45</v>
      </c>
      <c r="D18" s="164">
        <v>7033.58</v>
      </c>
      <c r="E18" s="354">
        <v>0</v>
      </c>
      <c r="F18" s="355">
        <f t="shared" si="3"/>
        <v>4802040.79</v>
      </c>
      <c r="G18" s="354">
        <v>0</v>
      </c>
      <c r="H18" s="356">
        <v>343224.32000000001</v>
      </c>
      <c r="I18" s="357">
        <v>5885.4099999999989</v>
      </c>
      <c r="J18" s="354">
        <v>0</v>
      </c>
      <c r="K18" s="355">
        <f t="shared" si="0"/>
        <v>349109.73</v>
      </c>
      <c r="L18" s="164">
        <f t="shared" si="2"/>
        <v>4452931.0600000005</v>
      </c>
      <c r="M18" s="164">
        <v>1506757.62</v>
      </c>
      <c r="N18" s="164">
        <f t="shared" si="1"/>
        <v>2946173.4400000004</v>
      </c>
      <c r="O18" s="358">
        <v>0.02</v>
      </c>
      <c r="P18" s="164">
        <v>160.99</v>
      </c>
      <c r="Q18" s="359">
        <v>2781519.8575999998</v>
      </c>
      <c r="R18" s="360">
        <f t="shared" si="4"/>
        <v>1.6008985331645833</v>
      </c>
      <c r="S18" s="344"/>
      <c r="V18" s="23"/>
    </row>
    <row r="19" spans="1:22" ht="12" customHeight="1" x14ac:dyDescent="0.2">
      <c r="A19" s="353">
        <v>45299</v>
      </c>
      <c r="B19" s="164">
        <v>46.76</v>
      </c>
      <c r="C19" s="164">
        <v>4794960.45</v>
      </c>
      <c r="D19" s="164">
        <v>7033.58</v>
      </c>
      <c r="E19" s="354">
        <v>0</v>
      </c>
      <c r="F19" s="355">
        <f t="shared" si="3"/>
        <v>4802040.79</v>
      </c>
      <c r="G19" s="354">
        <v>0</v>
      </c>
      <c r="H19" s="356">
        <v>343291.97</v>
      </c>
      <c r="I19" s="357">
        <v>6046.8399999999992</v>
      </c>
      <c r="J19" s="354">
        <v>0</v>
      </c>
      <c r="K19" s="355">
        <f t="shared" si="0"/>
        <v>349338.81</v>
      </c>
      <c r="L19" s="164">
        <f t="shared" si="2"/>
        <v>4452701.9800000004</v>
      </c>
      <c r="M19" s="164">
        <v>1506849.26</v>
      </c>
      <c r="N19" s="164">
        <f t="shared" si="1"/>
        <v>2945852.7200000007</v>
      </c>
      <c r="O19" s="358">
        <v>0.02</v>
      </c>
      <c r="P19" s="164">
        <v>160.97999999999999</v>
      </c>
      <c r="Q19" s="359">
        <v>2781519.8575999998</v>
      </c>
      <c r="R19" s="360">
        <f t="shared" si="4"/>
        <v>1.6008161753128591</v>
      </c>
      <c r="S19" s="344"/>
      <c r="V19" s="23"/>
    </row>
    <row r="20" spans="1:22" ht="12" customHeight="1" x14ac:dyDescent="0.2">
      <c r="A20" s="353">
        <v>45300</v>
      </c>
      <c r="B20" s="164">
        <v>5452.94</v>
      </c>
      <c r="C20" s="164">
        <v>4780401.79</v>
      </c>
      <c r="D20" s="164">
        <v>21099.58</v>
      </c>
      <c r="E20" s="354">
        <v>0</v>
      </c>
      <c r="F20" s="355">
        <f t="shared" si="3"/>
        <v>4806954.3100000005</v>
      </c>
      <c r="G20" s="354">
        <v>0</v>
      </c>
      <c r="H20" s="356">
        <v>343495.83</v>
      </c>
      <c r="I20" s="357">
        <v>6208.2599999999993</v>
      </c>
      <c r="J20" s="354">
        <v>0</v>
      </c>
      <c r="K20" s="355">
        <f t="shared" si="0"/>
        <v>349704.09</v>
      </c>
      <c r="L20" s="164">
        <f t="shared" si="2"/>
        <v>4457250.2200000007</v>
      </c>
      <c r="M20" s="164">
        <v>1039811.59</v>
      </c>
      <c r="N20" s="164">
        <f t="shared" si="1"/>
        <v>3417438.6300000008</v>
      </c>
      <c r="O20" s="358">
        <v>0.02</v>
      </c>
      <c r="P20" s="164">
        <v>186.75</v>
      </c>
      <c r="Q20" s="359">
        <v>2781519.8575999998</v>
      </c>
      <c r="R20" s="360">
        <f t="shared" si="4"/>
        <v>1.602451338904294</v>
      </c>
      <c r="S20" s="344"/>
      <c r="V20" s="23"/>
    </row>
    <row r="21" spans="1:22" ht="12" customHeight="1" x14ac:dyDescent="0.2">
      <c r="A21" s="353">
        <v>45301</v>
      </c>
      <c r="B21" s="164">
        <v>218.76</v>
      </c>
      <c r="C21" s="164">
        <v>4780401.79</v>
      </c>
      <c r="D21" s="164">
        <v>21099.58</v>
      </c>
      <c r="E21" s="354">
        <v>0</v>
      </c>
      <c r="F21" s="355">
        <f t="shared" si="3"/>
        <v>4801720.13</v>
      </c>
      <c r="G21" s="354">
        <v>0</v>
      </c>
      <c r="H21" s="356">
        <v>341988.97</v>
      </c>
      <c r="I21" s="357">
        <v>2731.5299999999993</v>
      </c>
      <c r="J21" s="354">
        <v>0</v>
      </c>
      <c r="K21" s="355">
        <f>+H21+I21+J21+G21</f>
        <v>344720.5</v>
      </c>
      <c r="L21" s="164">
        <f t="shared" si="2"/>
        <v>4456999.63</v>
      </c>
      <c r="M21" s="164">
        <v>1039901.7</v>
      </c>
      <c r="N21" s="164">
        <f t="shared" si="1"/>
        <v>3417097.9299999997</v>
      </c>
      <c r="O21" s="358">
        <v>0.02</v>
      </c>
      <c r="P21" s="164">
        <v>186.73</v>
      </c>
      <c r="Q21" s="359">
        <v>2781519.8575999998</v>
      </c>
      <c r="R21" s="360">
        <f t="shared" si="4"/>
        <v>1.6023612478703162</v>
      </c>
      <c r="S21" s="344"/>
      <c r="V21" s="23"/>
    </row>
    <row r="22" spans="1:22" ht="12" customHeight="1" x14ac:dyDescent="0.2">
      <c r="A22" s="353">
        <v>45302</v>
      </c>
      <c r="B22" s="164">
        <v>19574.73</v>
      </c>
      <c r="C22" s="164">
        <v>4779608.8</v>
      </c>
      <c r="D22" s="164">
        <v>3739.58</v>
      </c>
      <c r="E22" s="354">
        <v>0</v>
      </c>
      <c r="F22" s="355">
        <f t="shared" si="3"/>
        <v>4802923.1100000003</v>
      </c>
      <c r="G22" s="354">
        <v>0</v>
      </c>
      <c r="H22" s="356">
        <v>341937.64</v>
      </c>
      <c r="I22" s="357">
        <v>2918.2599999999993</v>
      </c>
      <c r="J22" s="354">
        <v>0</v>
      </c>
      <c r="K22" s="355">
        <f t="shared" si="0"/>
        <v>344855.9</v>
      </c>
      <c r="L22" s="164">
        <f t="shared" si="2"/>
        <v>4458067.21</v>
      </c>
      <c r="M22" s="164">
        <v>1038791.23</v>
      </c>
      <c r="N22" s="164">
        <f t="shared" si="1"/>
        <v>3419275.98</v>
      </c>
      <c r="O22" s="358">
        <v>0.02</v>
      </c>
      <c r="P22" s="164">
        <v>186.85</v>
      </c>
      <c r="Q22" s="359">
        <v>2781519.8575999998</v>
      </c>
      <c r="R22" s="360">
        <f t="shared" si="4"/>
        <v>1.6027450596188044</v>
      </c>
      <c r="S22" s="344"/>
      <c r="V22" s="23"/>
    </row>
    <row r="23" spans="1:22" ht="12" customHeight="1" x14ac:dyDescent="0.2">
      <c r="A23" s="353">
        <v>45303</v>
      </c>
      <c r="B23" s="164">
        <v>9574.23</v>
      </c>
      <c r="C23" s="164">
        <v>4781163.38</v>
      </c>
      <c r="D23" s="164">
        <v>3739.58</v>
      </c>
      <c r="E23" s="354">
        <v>0</v>
      </c>
      <c r="F23" s="355">
        <f t="shared" si="3"/>
        <v>4794477.1900000004</v>
      </c>
      <c r="G23" s="354">
        <v>0</v>
      </c>
      <c r="H23" s="356">
        <v>332005.27</v>
      </c>
      <c r="I23" s="357">
        <v>3105.1099999999992</v>
      </c>
      <c r="J23" s="354">
        <v>0</v>
      </c>
      <c r="K23" s="355">
        <f t="shared" si="0"/>
        <v>335110.38</v>
      </c>
      <c r="L23" s="164">
        <f t="shared" si="2"/>
        <v>4459366.8100000005</v>
      </c>
      <c r="M23" s="164">
        <v>1038271.35</v>
      </c>
      <c r="N23" s="164">
        <f t="shared" si="1"/>
        <v>3421095.4600000004</v>
      </c>
      <c r="O23" s="358">
        <v>0.02</v>
      </c>
      <c r="P23" s="164">
        <v>186.95</v>
      </c>
      <c r="Q23" s="359">
        <v>2781519.8575999998</v>
      </c>
      <c r="R23" s="360">
        <f t="shared" si="4"/>
        <v>1.6032122861951128</v>
      </c>
      <c r="S23" s="363"/>
      <c r="V23" s="23"/>
    </row>
    <row r="24" spans="1:22" ht="12" customHeight="1" x14ac:dyDescent="0.2">
      <c r="A24" s="353">
        <v>45304</v>
      </c>
      <c r="B24" s="164">
        <v>9574.23</v>
      </c>
      <c r="C24" s="164">
        <v>4781163.38</v>
      </c>
      <c r="D24" s="164">
        <v>3739.58</v>
      </c>
      <c r="E24" s="354">
        <v>0</v>
      </c>
      <c r="F24" s="355">
        <f t="shared" si="3"/>
        <v>4794477.1900000004</v>
      </c>
      <c r="G24" s="354">
        <v>0</v>
      </c>
      <c r="H24" s="356">
        <v>332072.90999999997</v>
      </c>
      <c r="I24" s="364">
        <v>3292.059999999999</v>
      </c>
      <c r="J24" s="354">
        <v>0</v>
      </c>
      <c r="K24" s="355">
        <f t="shared" si="0"/>
        <v>335364.96999999997</v>
      </c>
      <c r="L24" s="164">
        <f t="shared" si="2"/>
        <v>4459112.2200000007</v>
      </c>
      <c r="M24" s="164">
        <v>1038373.13</v>
      </c>
      <c r="N24" s="164">
        <f t="shared" si="1"/>
        <v>3420739.0900000008</v>
      </c>
      <c r="O24" s="358">
        <v>0.02</v>
      </c>
      <c r="P24" s="164">
        <v>186.93</v>
      </c>
      <c r="Q24" s="359">
        <v>2781519.8575999998</v>
      </c>
      <c r="R24" s="360">
        <f t="shared" si="4"/>
        <v>1.6031207570984198</v>
      </c>
      <c r="S24" s="344"/>
      <c r="V24" s="23"/>
    </row>
    <row r="25" spans="1:22" ht="12" customHeight="1" x14ac:dyDescent="0.2">
      <c r="A25" s="353">
        <v>45305</v>
      </c>
      <c r="B25" s="164">
        <v>9574.23</v>
      </c>
      <c r="C25" s="164">
        <v>4781163.38</v>
      </c>
      <c r="D25" s="164">
        <v>3739.58</v>
      </c>
      <c r="E25" s="354">
        <v>0</v>
      </c>
      <c r="F25" s="355">
        <f t="shared" si="3"/>
        <v>4794477.1900000004</v>
      </c>
      <c r="G25" s="354">
        <v>0</v>
      </c>
      <c r="H25" s="356">
        <v>332140.55</v>
      </c>
      <c r="I25" s="357">
        <v>3478.9899999999989</v>
      </c>
      <c r="J25" s="354">
        <v>0</v>
      </c>
      <c r="K25" s="355">
        <f t="shared" si="0"/>
        <v>335619.54</v>
      </c>
      <c r="L25" s="164">
        <f t="shared" si="2"/>
        <v>4458857.6500000004</v>
      </c>
      <c r="M25" s="164">
        <v>1038474.97</v>
      </c>
      <c r="N25" s="164">
        <f t="shared" si="1"/>
        <v>3420382.6800000006</v>
      </c>
      <c r="O25" s="358">
        <v>0.02</v>
      </c>
      <c r="P25" s="164">
        <v>186.91</v>
      </c>
      <c r="Q25" s="359">
        <v>2781519.8575999998</v>
      </c>
      <c r="R25" s="360">
        <f t="shared" si="4"/>
        <v>1.6030292351920403</v>
      </c>
      <c r="S25" s="344"/>
      <c r="V25" s="23"/>
    </row>
    <row r="26" spans="1:22" ht="12" customHeight="1" x14ac:dyDescent="0.2">
      <c r="A26" s="353">
        <v>45306</v>
      </c>
      <c r="B26" s="164">
        <v>11689.16</v>
      </c>
      <c r="C26" s="164">
        <v>4765547.7</v>
      </c>
      <c r="D26" s="164">
        <v>1579.58</v>
      </c>
      <c r="E26" s="354">
        <v>0</v>
      </c>
      <c r="F26" s="355">
        <f t="shared" si="3"/>
        <v>4778816.4400000004</v>
      </c>
      <c r="G26" s="354">
        <v>0</v>
      </c>
      <c r="H26" s="356">
        <v>332163.12</v>
      </c>
      <c r="I26" s="357">
        <v>3665.8999999999987</v>
      </c>
      <c r="J26" s="354">
        <v>0</v>
      </c>
      <c r="K26" s="355">
        <f t="shared" si="0"/>
        <v>335829.02</v>
      </c>
      <c r="L26" s="164">
        <f t="shared" si="2"/>
        <v>4442987.42</v>
      </c>
      <c r="M26" s="164">
        <v>1030327.16</v>
      </c>
      <c r="N26" s="164">
        <f t="shared" si="1"/>
        <v>3412660.26</v>
      </c>
      <c r="O26" s="358">
        <v>0.02</v>
      </c>
      <c r="P26" s="164">
        <v>186.48</v>
      </c>
      <c r="Q26" s="359">
        <v>2781519.8575999998</v>
      </c>
      <c r="R26" s="360">
        <f t="shared" si="4"/>
        <v>1.5973236386791705</v>
      </c>
      <c r="S26" s="344"/>
      <c r="V26" s="23"/>
    </row>
    <row r="27" spans="1:22" ht="12" customHeight="1" x14ac:dyDescent="0.2">
      <c r="A27" s="353">
        <v>45307</v>
      </c>
      <c r="B27" s="164">
        <v>1688.66</v>
      </c>
      <c r="C27" s="164">
        <v>4765972.09</v>
      </c>
      <c r="D27" s="164">
        <v>1579.58</v>
      </c>
      <c r="E27" s="354">
        <v>0</v>
      </c>
      <c r="F27" s="355">
        <f t="shared" si="3"/>
        <v>4769240.33</v>
      </c>
      <c r="G27" s="354">
        <v>0</v>
      </c>
      <c r="H27" s="356">
        <v>322230.71999999997</v>
      </c>
      <c r="I27" s="357">
        <v>3852.3799999999987</v>
      </c>
      <c r="J27" s="354">
        <v>0</v>
      </c>
      <c r="K27" s="355">
        <f t="shared" si="0"/>
        <v>326083.09999999998</v>
      </c>
      <c r="L27" s="164">
        <f t="shared" si="2"/>
        <v>4443157.2300000004</v>
      </c>
      <c r="M27" s="164">
        <v>1030835.09</v>
      </c>
      <c r="N27" s="164">
        <f t="shared" si="1"/>
        <v>3412322.1400000006</v>
      </c>
      <c r="O27" s="358">
        <v>0.02</v>
      </c>
      <c r="P27" s="164">
        <v>186.47</v>
      </c>
      <c r="Q27" s="359">
        <v>2781519.8575999998</v>
      </c>
      <c r="R27" s="360">
        <f t="shared" si="4"/>
        <v>1.597384688036606</v>
      </c>
      <c r="S27" s="344"/>
      <c r="V27" s="23"/>
    </row>
    <row r="28" spans="1:22" ht="12" customHeight="1" x14ac:dyDescent="0.2">
      <c r="A28" s="353">
        <v>45308</v>
      </c>
      <c r="B28" s="164">
        <v>1688.66</v>
      </c>
      <c r="C28" s="164">
        <v>4767307.5</v>
      </c>
      <c r="D28" s="164">
        <v>1579.58</v>
      </c>
      <c r="E28" s="354">
        <v>0</v>
      </c>
      <c r="F28" s="355">
        <f t="shared" si="3"/>
        <v>4770575.74</v>
      </c>
      <c r="G28" s="354">
        <v>0</v>
      </c>
      <c r="H28" s="356">
        <v>322298.32</v>
      </c>
      <c r="I28" s="357">
        <v>4038.8499999999985</v>
      </c>
      <c r="J28" s="354">
        <v>0</v>
      </c>
      <c r="K28" s="355">
        <f t="shared" si="0"/>
        <v>326337.17</v>
      </c>
      <c r="L28" s="164">
        <f t="shared" si="2"/>
        <v>4444238.57</v>
      </c>
      <c r="M28" s="164">
        <v>1032243.99</v>
      </c>
      <c r="N28" s="164">
        <f t="shared" si="1"/>
        <v>3411994.58</v>
      </c>
      <c r="O28" s="358">
        <v>0.02</v>
      </c>
      <c r="P28" s="164">
        <v>186.45</v>
      </c>
      <c r="Q28" s="359">
        <v>2781519.8575999998</v>
      </c>
      <c r="R28" s="360">
        <f t="shared" si="4"/>
        <v>1.597773446720836</v>
      </c>
      <c r="S28" s="344"/>
      <c r="V28" s="23"/>
    </row>
    <row r="29" spans="1:22" ht="12" customHeight="1" x14ac:dyDescent="0.2">
      <c r="A29" s="353">
        <v>45309</v>
      </c>
      <c r="B29" s="164">
        <v>1688.66</v>
      </c>
      <c r="C29" s="164">
        <v>4761710.3899999997</v>
      </c>
      <c r="D29" s="164">
        <v>7366.26</v>
      </c>
      <c r="E29" s="354">
        <v>0</v>
      </c>
      <c r="F29" s="355">
        <f t="shared" si="3"/>
        <v>4770765.3099999996</v>
      </c>
      <c r="G29" s="354">
        <v>0</v>
      </c>
      <c r="H29" s="356">
        <v>322424.52</v>
      </c>
      <c r="I29" s="357">
        <v>4225.2999999999984</v>
      </c>
      <c r="J29" s="354">
        <v>0</v>
      </c>
      <c r="K29" s="355">
        <f t="shared" si="0"/>
        <v>326649.82</v>
      </c>
      <c r="L29" s="164">
        <f t="shared" si="2"/>
        <v>4444115.4899999993</v>
      </c>
      <c r="M29" s="164">
        <v>1028782.82</v>
      </c>
      <c r="N29" s="164">
        <f t="shared" si="1"/>
        <v>3415332.6699999995</v>
      </c>
      <c r="O29" s="358">
        <v>0.02</v>
      </c>
      <c r="P29" s="164">
        <v>186.63</v>
      </c>
      <c r="Q29" s="359">
        <v>2781519.8575999998</v>
      </c>
      <c r="R29" s="360">
        <f t="shared" si="4"/>
        <v>1.5977291975310757</v>
      </c>
      <c r="S29" s="344"/>
      <c r="V29" s="23"/>
    </row>
    <row r="30" spans="1:22" ht="12" customHeight="1" x14ac:dyDescent="0.2">
      <c r="A30" s="353">
        <v>45310</v>
      </c>
      <c r="B30" s="164">
        <v>1678.66</v>
      </c>
      <c r="C30" s="164">
        <v>4761981.51</v>
      </c>
      <c r="D30" s="164">
        <v>7576.26</v>
      </c>
      <c r="E30" s="354">
        <v>0</v>
      </c>
      <c r="F30" s="355">
        <f t="shared" si="3"/>
        <v>4771236.43</v>
      </c>
      <c r="G30" s="354">
        <v>0</v>
      </c>
      <c r="H30" s="356">
        <v>322493.78000000003</v>
      </c>
      <c r="I30" s="357">
        <v>4411.93</v>
      </c>
      <c r="J30" s="354">
        <v>0</v>
      </c>
      <c r="K30" s="355">
        <f t="shared" si="0"/>
        <v>326905.71000000002</v>
      </c>
      <c r="L30" s="164">
        <f t="shared" si="2"/>
        <v>4444330.72</v>
      </c>
      <c r="M30" s="164">
        <v>1029010.09</v>
      </c>
      <c r="N30" s="164">
        <f t="shared" si="1"/>
        <v>3415320.63</v>
      </c>
      <c r="O30" s="358">
        <v>0.02</v>
      </c>
      <c r="P30" s="164">
        <v>186.63</v>
      </c>
      <c r="Q30" s="359">
        <v>2781519.8575999998</v>
      </c>
      <c r="R30" s="360">
        <f t="shared" si="4"/>
        <v>1.597806576090647</v>
      </c>
      <c r="S30" s="344"/>
      <c r="V30" s="23"/>
    </row>
    <row r="31" spans="1:22" ht="12" customHeight="1" x14ac:dyDescent="0.2">
      <c r="A31" s="353">
        <v>45311</v>
      </c>
      <c r="B31" s="164">
        <v>1678.66</v>
      </c>
      <c r="C31" s="164">
        <v>4761981.51</v>
      </c>
      <c r="D31" s="164">
        <v>7576.26</v>
      </c>
      <c r="E31" s="354">
        <v>0</v>
      </c>
      <c r="F31" s="355">
        <f t="shared" si="3"/>
        <v>4771236.43</v>
      </c>
      <c r="G31" s="354">
        <v>0</v>
      </c>
      <c r="H31" s="356">
        <v>322561.38</v>
      </c>
      <c r="I31" s="357">
        <v>4598.5600000000004</v>
      </c>
      <c r="J31" s="354">
        <v>0</v>
      </c>
      <c r="K31" s="355">
        <f t="shared" si="0"/>
        <v>327159.94</v>
      </c>
      <c r="L31" s="164">
        <f t="shared" si="2"/>
        <v>4444076.4899999993</v>
      </c>
      <c r="M31" s="164">
        <v>1029111.78</v>
      </c>
      <c r="N31" s="164">
        <f t="shared" si="1"/>
        <v>3414964.709999999</v>
      </c>
      <c r="O31" s="358">
        <v>0.02</v>
      </c>
      <c r="P31" s="164">
        <v>186.61</v>
      </c>
      <c r="Q31" s="359">
        <v>2781519.8575999998</v>
      </c>
      <c r="R31" s="360">
        <f t="shared" si="4"/>
        <v>1.5977151764195983</v>
      </c>
      <c r="S31" s="344"/>
      <c r="V31" s="23"/>
    </row>
    <row r="32" spans="1:22" ht="12" customHeight="1" x14ac:dyDescent="0.2">
      <c r="A32" s="353">
        <v>45312</v>
      </c>
      <c r="B32" s="164">
        <v>1678.66</v>
      </c>
      <c r="C32" s="164">
        <v>4761981.51</v>
      </c>
      <c r="D32" s="164">
        <v>7576.26</v>
      </c>
      <c r="E32" s="354">
        <v>0</v>
      </c>
      <c r="F32" s="355">
        <f t="shared" si="3"/>
        <v>4771236.43</v>
      </c>
      <c r="G32" s="354">
        <v>0</v>
      </c>
      <c r="H32" s="356">
        <v>322628.98</v>
      </c>
      <c r="I32" s="357">
        <v>4785.17</v>
      </c>
      <c r="J32" s="354">
        <v>0</v>
      </c>
      <c r="K32" s="355">
        <f t="shared" si="0"/>
        <v>327414.14999999997</v>
      </c>
      <c r="L32" s="164">
        <f t="shared" si="2"/>
        <v>4443822.2799999993</v>
      </c>
      <c r="M32" s="164">
        <v>1029213.47</v>
      </c>
      <c r="N32" s="164">
        <f t="shared" si="1"/>
        <v>3414608.8099999996</v>
      </c>
      <c r="O32" s="358">
        <v>0.02</v>
      </c>
      <c r="P32" s="164">
        <v>186.59</v>
      </c>
      <c r="Q32" s="359">
        <v>2781519.8575999998</v>
      </c>
      <c r="R32" s="360">
        <f t="shared" si="4"/>
        <v>1.5976237839388632</v>
      </c>
      <c r="S32" s="344"/>
      <c r="V32" s="23"/>
    </row>
    <row r="33" spans="1:22" ht="12" customHeight="1" x14ac:dyDescent="0.2">
      <c r="A33" s="353">
        <v>45313</v>
      </c>
      <c r="B33" s="164">
        <v>7406.74</v>
      </c>
      <c r="C33" s="164">
        <v>4761428.54</v>
      </c>
      <c r="D33" s="164">
        <v>1789.58</v>
      </c>
      <c r="E33" s="354">
        <v>0</v>
      </c>
      <c r="F33" s="361">
        <f t="shared" si="3"/>
        <v>4770624.8600000003</v>
      </c>
      <c r="G33" s="354">
        <v>0</v>
      </c>
      <c r="H33" s="356">
        <v>322637.98</v>
      </c>
      <c r="I33" s="357">
        <v>4971.76</v>
      </c>
      <c r="J33" s="354">
        <v>0</v>
      </c>
      <c r="K33" s="361">
        <f t="shared" si="0"/>
        <v>327609.74</v>
      </c>
      <c r="L33" s="164">
        <f t="shared" si="2"/>
        <v>4443015.12</v>
      </c>
      <c r="M33" s="164">
        <v>1029536.35</v>
      </c>
      <c r="N33" s="164">
        <f t="shared" si="1"/>
        <v>3413478.77</v>
      </c>
      <c r="O33" s="358">
        <v>0.02</v>
      </c>
      <c r="P33" s="164">
        <v>186.53</v>
      </c>
      <c r="Q33" s="359">
        <v>2781519.8575999998</v>
      </c>
      <c r="R33" s="362">
        <f t="shared" si="4"/>
        <v>1.5973335972634763</v>
      </c>
      <c r="S33" s="344"/>
      <c r="V33" s="23"/>
    </row>
    <row r="34" spans="1:22" ht="12" customHeight="1" x14ac:dyDescent="0.2">
      <c r="A34" s="353">
        <v>45314</v>
      </c>
      <c r="B34" s="164">
        <v>2614.58</v>
      </c>
      <c r="C34" s="164">
        <v>4746837.7</v>
      </c>
      <c r="D34" s="164">
        <v>22579.58</v>
      </c>
      <c r="E34" s="354">
        <v>0</v>
      </c>
      <c r="F34" s="361">
        <f t="shared" si="3"/>
        <v>4772031.8600000003</v>
      </c>
      <c r="G34" s="354">
        <v>0</v>
      </c>
      <c r="H34" s="356">
        <v>317878.77</v>
      </c>
      <c r="I34" s="357">
        <v>5158.29</v>
      </c>
      <c r="J34" s="354">
        <v>0</v>
      </c>
      <c r="K34" s="361">
        <f t="shared" si="0"/>
        <v>323037.06</v>
      </c>
      <c r="L34" s="164">
        <f t="shared" si="2"/>
        <v>4448994.8000000007</v>
      </c>
      <c r="M34" s="164">
        <v>1012569.29</v>
      </c>
      <c r="N34" s="164">
        <f t="shared" si="1"/>
        <v>3436425.5100000007</v>
      </c>
      <c r="O34" s="358">
        <v>0.02</v>
      </c>
      <c r="P34" s="164">
        <v>187.78</v>
      </c>
      <c r="Q34" s="359">
        <v>2781519.8575999998</v>
      </c>
      <c r="R34" s="362">
        <f t="shared" si="4"/>
        <v>1.5994833859783266</v>
      </c>
      <c r="S34" s="344"/>
      <c r="V34" s="23"/>
    </row>
    <row r="35" spans="1:22" ht="12" customHeight="1" x14ac:dyDescent="0.2">
      <c r="A35" s="353">
        <v>45315</v>
      </c>
      <c r="B35" s="164">
        <v>2604.58</v>
      </c>
      <c r="C35" s="164">
        <v>4746822.05</v>
      </c>
      <c r="D35" s="164">
        <v>22579.58</v>
      </c>
      <c r="E35" s="354">
        <v>0</v>
      </c>
      <c r="F35" s="355">
        <f t="shared" si="3"/>
        <v>4772006.21</v>
      </c>
      <c r="G35" s="354">
        <v>0</v>
      </c>
      <c r="H35" s="356">
        <v>317936.38</v>
      </c>
      <c r="I35" s="357">
        <v>5346.07</v>
      </c>
      <c r="J35" s="354">
        <v>0</v>
      </c>
      <c r="K35" s="355">
        <f t="shared" si="0"/>
        <v>323282.45</v>
      </c>
      <c r="L35" s="164">
        <f t="shared" si="2"/>
        <v>4448723.76</v>
      </c>
      <c r="M35" s="164">
        <v>1012677.21</v>
      </c>
      <c r="N35" s="164">
        <f t="shared" si="1"/>
        <v>3436046.55</v>
      </c>
      <c r="O35" s="358">
        <v>0.02</v>
      </c>
      <c r="P35" s="164">
        <v>187.76</v>
      </c>
      <c r="Q35" s="359">
        <v>2781519.8575999998</v>
      </c>
      <c r="R35" s="360">
        <f t="shared" si="4"/>
        <v>1.5993859428487152</v>
      </c>
      <c r="S35" s="344"/>
      <c r="V35" s="23"/>
    </row>
    <row r="36" spans="1:22" ht="12" customHeight="1" x14ac:dyDescent="0.2">
      <c r="A36" s="353">
        <v>45316</v>
      </c>
      <c r="B36" s="164">
        <v>23439.73</v>
      </c>
      <c r="C36" s="164">
        <v>4696286.75</v>
      </c>
      <c r="D36" s="164">
        <v>8599.58</v>
      </c>
      <c r="E36" s="354">
        <v>0</v>
      </c>
      <c r="F36" s="355">
        <f t="shared" si="3"/>
        <v>4728326.0600000005</v>
      </c>
      <c r="G36" s="354">
        <v>0</v>
      </c>
      <c r="H36" s="356">
        <v>317904.24</v>
      </c>
      <c r="I36" s="357">
        <v>5533.8299999999981</v>
      </c>
      <c r="J36" s="354">
        <v>0</v>
      </c>
      <c r="K36" s="355">
        <f t="shared" si="0"/>
        <v>323438.07</v>
      </c>
      <c r="L36" s="164">
        <f t="shared" si="2"/>
        <v>4404887.99</v>
      </c>
      <c r="M36" s="164">
        <v>1026233.25</v>
      </c>
      <c r="N36" s="164">
        <f t="shared" si="1"/>
        <v>3378654.74</v>
      </c>
      <c r="O36" s="358">
        <v>0.02</v>
      </c>
      <c r="P36" s="164">
        <v>184.63</v>
      </c>
      <c r="Q36" s="359">
        <v>2781519.8575999998</v>
      </c>
      <c r="R36" s="360">
        <f t="shared" si="4"/>
        <v>1.5836262962367285</v>
      </c>
      <c r="S36" s="344"/>
      <c r="V36" s="23"/>
    </row>
    <row r="37" spans="1:22" ht="12" customHeight="1" x14ac:dyDescent="0.2">
      <c r="A37" s="353">
        <v>45317</v>
      </c>
      <c r="B37" s="164">
        <v>9313.2999999999993</v>
      </c>
      <c r="C37" s="164">
        <v>4660661.32</v>
      </c>
      <c r="D37" s="164">
        <v>8599.58</v>
      </c>
      <c r="E37" s="354">
        <v>0</v>
      </c>
      <c r="F37" s="355">
        <f t="shared" si="3"/>
        <v>4678574.2</v>
      </c>
      <c r="G37" s="354">
        <v>0</v>
      </c>
      <c r="H37" s="356">
        <v>303845.83</v>
      </c>
      <c r="I37" s="357">
        <v>5718.4599999999982</v>
      </c>
      <c r="J37" s="354">
        <v>0</v>
      </c>
      <c r="K37" s="355">
        <f t="shared" si="0"/>
        <v>309564.29000000004</v>
      </c>
      <c r="L37" s="164">
        <f t="shared" si="2"/>
        <v>4369009.91</v>
      </c>
      <c r="M37" s="164">
        <v>1029045.78</v>
      </c>
      <c r="N37" s="164">
        <f t="shared" si="1"/>
        <v>3339964.13</v>
      </c>
      <c r="O37" s="358">
        <v>0.02</v>
      </c>
      <c r="P37" s="164">
        <v>182.51</v>
      </c>
      <c r="Q37" s="359">
        <v>2781519.8575999998</v>
      </c>
      <c r="R37" s="360">
        <f t="shared" si="4"/>
        <v>1.5707275639476277</v>
      </c>
      <c r="S37" s="344"/>
      <c r="V37" s="23"/>
    </row>
    <row r="38" spans="1:22" ht="12" customHeight="1" x14ac:dyDescent="0.2">
      <c r="A38" s="353">
        <v>45318</v>
      </c>
      <c r="B38" s="164">
        <v>9313.2999999999993</v>
      </c>
      <c r="C38" s="164">
        <v>4660644.82</v>
      </c>
      <c r="D38" s="164">
        <v>8599.58</v>
      </c>
      <c r="E38" s="354">
        <v>0</v>
      </c>
      <c r="F38" s="355">
        <f t="shared" si="3"/>
        <v>4678557.7</v>
      </c>
      <c r="G38" s="354">
        <v>0</v>
      </c>
      <c r="H38" s="356">
        <v>303913.27</v>
      </c>
      <c r="I38" s="357">
        <v>5900.97</v>
      </c>
      <c r="J38" s="354">
        <v>0</v>
      </c>
      <c r="K38" s="355">
        <f t="shared" si="0"/>
        <v>309814.24</v>
      </c>
      <c r="L38" s="164">
        <f t="shared" si="2"/>
        <v>4368743.46</v>
      </c>
      <c r="M38" s="164">
        <v>1029153.24</v>
      </c>
      <c r="N38" s="164">
        <f t="shared" si="1"/>
        <v>3339590.2199999997</v>
      </c>
      <c r="O38" s="358">
        <v>0.02</v>
      </c>
      <c r="P38" s="164">
        <v>182.49</v>
      </c>
      <c r="Q38" s="359">
        <v>2781519.8575999998</v>
      </c>
      <c r="R38" s="360">
        <f t="shared" si="4"/>
        <v>1.5706317709949829</v>
      </c>
      <c r="S38" s="344"/>
      <c r="V38" s="23"/>
    </row>
    <row r="39" spans="1:22" ht="12" customHeight="1" x14ac:dyDescent="0.2">
      <c r="A39" s="353">
        <v>45319</v>
      </c>
      <c r="B39" s="164">
        <v>9313.2999999999993</v>
      </c>
      <c r="C39" s="164">
        <v>4660644.82</v>
      </c>
      <c r="D39" s="164">
        <v>8599.58</v>
      </c>
      <c r="E39" s="354">
        <v>0</v>
      </c>
      <c r="F39" s="355">
        <f t="shared" si="3"/>
        <v>4678557.7</v>
      </c>
      <c r="G39" s="354">
        <v>0</v>
      </c>
      <c r="H39" s="356">
        <v>303980.71000000002</v>
      </c>
      <c r="I39" s="357">
        <v>6083.46</v>
      </c>
      <c r="J39" s="354">
        <v>0</v>
      </c>
      <c r="K39" s="355">
        <f t="shared" si="0"/>
        <v>310064.17000000004</v>
      </c>
      <c r="L39" s="164">
        <f t="shared" si="2"/>
        <v>4368493.53</v>
      </c>
      <c r="M39" s="164">
        <v>1029259.82</v>
      </c>
      <c r="N39" s="164">
        <f t="shared" si="1"/>
        <v>3339233.7100000004</v>
      </c>
      <c r="O39" s="358">
        <v>0.02</v>
      </c>
      <c r="P39" s="164">
        <v>182.47</v>
      </c>
      <c r="Q39" s="359">
        <v>2781519.8575999998</v>
      </c>
      <c r="R39" s="360">
        <f t="shared" si="4"/>
        <v>1.5705419172413535</v>
      </c>
      <c r="S39" s="344"/>
      <c r="V39" s="23"/>
    </row>
    <row r="40" spans="1:22" ht="12" customHeight="1" x14ac:dyDescent="0.2">
      <c r="A40" s="353">
        <v>45320</v>
      </c>
      <c r="B40" s="164">
        <v>16268.2</v>
      </c>
      <c r="C40" s="164">
        <v>4659177.6500000004</v>
      </c>
      <c r="D40" s="164">
        <v>3169.58</v>
      </c>
      <c r="E40" s="354">
        <v>0</v>
      </c>
      <c r="F40" s="355">
        <f t="shared" si="3"/>
        <v>4678615.4300000006</v>
      </c>
      <c r="G40" s="354">
        <v>0</v>
      </c>
      <c r="H40" s="356">
        <v>304026.78999999998</v>
      </c>
      <c r="I40" s="357">
        <v>6265.93</v>
      </c>
      <c r="J40" s="354">
        <v>0</v>
      </c>
      <c r="K40" s="355">
        <f t="shared" si="0"/>
        <v>310292.71999999997</v>
      </c>
      <c r="L40" s="164">
        <f t="shared" si="2"/>
        <v>4368322.7100000009</v>
      </c>
      <c r="M40" s="164">
        <v>1028156.96</v>
      </c>
      <c r="N40" s="164">
        <f t="shared" si="1"/>
        <v>3340165.7500000009</v>
      </c>
      <c r="O40" s="358">
        <v>0.02</v>
      </c>
      <c r="P40" s="164">
        <v>182.52</v>
      </c>
      <c r="Q40" s="359">
        <v>2781519.8575999998</v>
      </c>
      <c r="R40" s="360">
        <f t="shared" si="4"/>
        <v>1.5704805047730828</v>
      </c>
      <c r="S40" s="344"/>
      <c r="V40" s="23"/>
    </row>
    <row r="41" spans="1:22" ht="12" customHeight="1" x14ac:dyDescent="0.2">
      <c r="A41" s="353">
        <v>45321</v>
      </c>
      <c r="B41" s="164">
        <v>16258.2</v>
      </c>
      <c r="C41" s="164">
        <v>4658766.28</v>
      </c>
      <c r="D41" s="164">
        <v>3169.58</v>
      </c>
      <c r="E41" s="354">
        <v>0</v>
      </c>
      <c r="F41" s="355">
        <f t="shared" si="3"/>
        <v>4678194.0600000005</v>
      </c>
      <c r="G41" s="354">
        <v>0</v>
      </c>
      <c r="H41" s="356">
        <v>304084.23</v>
      </c>
      <c r="I41" s="357">
        <v>6448.4499999999989</v>
      </c>
      <c r="J41" s="354">
        <v>0</v>
      </c>
      <c r="K41" s="355">
        <f t="shared" si="0"/>
        <v>310532.68</v>
      </c>
      <c r="L41" s="164">
        <f t="shared" si="2"/>
        <v>4367661.3800000008</v>
      </c>
      <c r="M41" s="164">
        <v>1028421.4669999999</v>
      </c>
      <c r="N41" s="164">
        <f t="shared" si="1"/>
        <v>3339239.9130000006</v>
      </c>
      <c r="O41" s="358">
        <v>0.02</v>
      </c>
      <c r="P41" s="164">
        <v>182.47</v>
      </c>
      <c r="Q41" s="359">
        <v>2781519.8575999998</v>
      </c>
      <c r="R41" s="360">
        <f t="shared" si="4"/>
        <v>1.5702427462691508</v>
      </c>
      <c r="S41" s="344"/>
      <c r="V41" s="23"/>
    </row>
    <row r="42" spans="1:22" ht="12" customHeight="1" x14ac:dyDescent="0.2">
      <c r="A42" s="353">
        <v>45322</v>
      </c>
      <c r="B42" s="164">
        <v>17794.560000000001</v>
      </c>
      <c r="C42" s="164">
        <v>4658792.37</v>
      </c>
      <c r="D42" s="164">
        <v>1579.58</v>
      </c>
      <c r="E42" s="354">
        <v>0</v>
      </c>
      <c r="F42" s="355">
        <f t="shared" si="3"/>
        <v>4678166.51</v>
      </c>
      <c r="G42" s="354">
        <v>0</v>
      </c>
      <c r="H42" s="356">
        <v>304117.93</v>
      </c>
      <c r="I42" s="357">
        <v>6630.92</v>
      </c>
      <c r="J42" s="354">
        <v>0</v>
      </c>
      <c r="K42" s="355">
        <f t="shared" si="0"/>
        <v>310748.84999999998</v>
      </c>
      <c r="L42" s="164">
        <f t="shared" si="2"/>
        <v>4367417.66</v>
      </c>
      <c r="M42" s="164">
        <v>1028518.98</v>
      </c>
      <c r="N42" s="164">
        <f t="shared" si="1"/>
        <v>3338898.68</v>
      </c>
      <c r="O42" s="358">
        <v>0.02</v>
      </c>
      <c r="P42" s="164">
        <v>182.45</v>
      </c>
      <c r="Q42" s="359">
        <v>2781519.8575999998</v>
      </c>
      <c r="R42" s="360">
        <f>L42/Q42</f>
        <v>1.5701551251078871</v>
      </c>
      <c r="S42" s="344"/>
      <c r="V42" s="23"/>
    </row>
    <row r="43" spans="1:22" ht="12" customHeight="1" x14ac:dyDescent="0.2">
      <c r="A43" s="365" t="s">
        <v>274</v>
      </c>
      <c r="B43" s="366">
        <f>AVERAGE(B12:B42)</f>
        <v>6143.8970967741952</v>
      </c>
      <c r="C43" s="366">
        <f t="shared" ref="C43:R43" si="5">AVERAGE(C12:C42)</f>
        <v>4757621.3438709686</v>
      </c>
      <c r="D43" s="366">
        <f t="shared" si="5"/>
        <v>6958.3774193548361</v>
      </c>
      <c r="E43" s="366">
        <f t="shared" si="5"/>
        <v>0</v>
      </c>
      <c r="F43" s="366">
        <f t="shared" si="5"/>
        <v>4770723.6183870975</v>
      </c>
      <c r="G43" s="366">
        <f t="shared" si="5"/>
        <v>0</v>
      </c>
      <c r="H43" s="366">
        <f t="shared" si="5"/>
        <v>294599.86612903228</v>
      </c>
      <c r="I43" s="366">
        <f t="shared" si="5"/>
        <v>4929.8693548387091</v>
      </c>
      <c r="J43" s="366">
        <f t="shared" si="5"/>
        <v>0</v>
      </c>
      <c r="K43" s="366">
        <f t="shared" si="5"/>
        <v>299529.73548387102</v>
      </c>
      <c r="L43" s="366">
        <f t="shared" si="5"/>
        <v>4471193.8829032248</v>
      </c>
      <c r="M43" s="366">
        <f t="shared" si="5"/>
        <v>1068451.6518387098</v>
      </c>
      <c r="N43" s="366">
        <f t="shared" si="5"/>
        <v>3402742.2310645161</v>
      </c>
      <c r="O43" s="367">
        <f t="shared" si="5"/>
        <v>2.0000000000000007E-2</v>
      </c>
      <c r="P43" s="366">
        <f t="shared" si="5"/>
        <v>185.94258064516129</v>
      </c>
      <c r="Q43" s="366">
        <f t="shared" si="5"/>
        <v>2801720.2496774211</v>
      </c>
      <c r="R43" s="366">
        <f t="shared" si="5"/>
        <v>1.5957005685845675</v>
      </c>
      <c r="S43" s="344"/>
      <c r="V43" s="23"/>
    </row>
    <row r="44" spans="1:22" ht="12" customHeight="1" x14ac:dyDescent="0.2">
      <c r="A44" s="365" t="s">
        <v>275</v>
      </c>
      <c r="B44" s="366">
        <f>SUM(B12:B42)</f>
        <v>190460.81000000006</v>
      </c>
      <c r="C44" s="366">
        <f>SUM(C12:C42)</f>
        <v>147486261.66000003</v>
      </c>
      <c r="D44" s="366">
        <f t="shared" ref="D44:R44" si="6">SUM(D12:D42)</f>
        <v>215709.69999999992</v>
      </c>
      <c r="E44" s="366">
        <f t="shared" si="6"/>
        <v>0</v>
      </c>
      <c r="F44" s="366">
        <f t="shared" si="6"/>
        <v>147892432.17000002</v>
      </c>
      <c r="G44" s="366">
        <f t="shared" si="6"/>
        <v>0</v>
      </c>
      <c r="H44" s="366">
        <f t="shared" si="6"/>
        <v>9132595.8500000015</v>
      </c>
      <c r="I44" s="366">
        <f t="shared" si="6"/>
        <v>152825.94999999998</v>
      </c>
      <c r="J44" s="366">
        <f t="shared" si="6"/>
        <v>0</v>
      </c>
      <c r="K44" s="366">
        <f t="shared" si="6"/>
        <v>9285421.8000000007</v>
      </c>
      <c r="L44" s="366">
        <f t="shared" si="6"/>
        <v>138607010.36999997</v>
      </c>
      <c r="M44" s="366">
        <f t="shared" si="6"/>
        <v>33122001.207000002</v>
      </c>
      <c r="N44" s="366">
        <f t="shared" si="6"/>
        <v>105485009.163</v>
      </c>
      <c r="O44" s="366">
        <f t="shared" si="6"/>
        <v>0.62000000000000022</v>
      </c>
      <c r="P44" s="366">
        <f t="shared" si="6"/>
        <v>5764.22</v>
      </c>
      <c r="Q44" s="366">
        <f t="shared" si="6"/>
        <v>86853327.740000054</v>
      </c>
      <c r="R44" s="366">
        <f t="shared" si="6"/>
        <v>49.466717626121593</v>
      </c>
      <c r="S44" s="344"/>
      <c r="V44" s="23"/>
    </row>
    <row r="45" spans="1:22" ht="12" customHeight="1" x14ac:dyDescent="0.2">
      <c r="A45" s="353">
        <v>45323</v>
      </c>
      <c r="B45" s="164">
        <v>12794.06</v>
      </c>
      <c r="C45" s="164">
        <v>4628794.09</v>
      </c>
      <c r="D45" s="164">
        <v>22807.08</v>
      </c>
      <c r="E45" s="354">
        <v>0</v>
      </c>
      <c r="F45" s="368">
        <f>B45+C45+D45+E45</f>
        <v>4664395.2299999995</v>
      </c>
      <c r="G45" s="354">
        <v>0</v>
      </c>
      <c r="H45" s="356">
        <v>299363.38</v>
      </c>
      <c r="I45" s="357">
        <v>6753.6899999999987</v>
      </c>
      <c r="J45" s="354">
        <v>0</v>
      </c>
      <c r="K45" s="369">
        <f>G45+H45+I45+J45</f>
        <v>306117.07</v>
      </c>
      <c r="L45" s="164">
        <f t="shared" si="2"/>
        <v>4358278.1599999992</v>
      </c>
      <c r="M45" s="164">
        <v>1001863.52</v>
      </c>
      <c r="N45" s="164">
        <f t="shared" ref="N45:N73" si="7">L45-M45</f>
        <v>3356414.6399999992</v>
      </c>
      <c r="O45" s="358">
        <v>0.02</v>
      </c>
      <c r="P45" s="164">
        <f>ROUND((N45*O45)/366,2)</f>
        <v>183.41</v>
      </c>
      <c r="Q45" s="359">
        <v>2781519.8575999998</v>
      </c>
      <c r="R45" s="360">
        <f>L45/Q45</f>
        <v>1.5668693315605109</v>
      </c>
      <c r="S45" s="344"/>
      <c r="V45" s="23"/>
    </row>
    <row r="46" spans="1:22" ht="12" customHeight="1" x14ac:dyDescent="0.2">
      <c r="A46" s="353">
        <v>45324</v>
      </c>
      <c r="B46" s="164">
        <v>2018.84</v>
      </c>
      <c r="C46" s="164">
        <v>4632518</v>
      </c>
      <c r="D46" s="164">
        <v>22807.08</v>
      </c>
      <c r="E46" s="354">
        <v>0</v>
      </c>
      <c r="F46" s="368">
        <f t="shared" ref="F46:F73" si="8">B46+C46+D46+E46</f>
        <v>4657343.92</v>
      </c>
      <c r="G46" s="354">
        <v>0</v>
      </c>
      <c r="H46" s="356">
        <v>294423.46999999997</v>
      </c>
      <c r="I46" s="357">
        <v>1172.8799999999983</v>
      </c>
      <c r="J46" s="354">
        <v>0</v>
      </c>
      <c r="K46" s="369">
        <f t="shared" ref="K46:K73" si="9">G46+H46+I46+J46</f>
        <v>295596.34999999998</v>
      </c>
      <c r="L46" s="164">
        <f t="shared" si="2"/>
        <v>4361747.57</v>
      </c>
      <c r="M46" s="164">
        <v>1004220.15</v>
      </c>
      <c r="N46" s="164">
        <f t="shared" si="7"/>
        <v>3357527.4200000004</v>
      </c>
      <c r="O46" s="358">
        <v>0.02</v>
      </c>
      <c r="P46" s="164">
        <f t="shared" ref="P46:P73" si="10">ROUND((N46*O46)/366,2)</f>
        <v>183.47</v>
      </c>
      <c r="Q46" s="359">
        <v>2781519.8575999998</v>
      </c>
      <c r="R46" s="360">
        <f t="shared" ref="R46:R73" si="11">L46/Q46</f>
        <v>1.5681166388520702</v>
      </c>
      <c r="S46" s="344"/>
      <c r="V46" s="23"/>
    </row>
    <row r="47" spans="1:22" ht="12" customHeight="1" x14ac:dyDescent="0.2">
      <c r="A47" s="353">
        <v>45325</v>
      </c>
      <c r="B47" s="164">
        <v>2018.84</v>
      </c>
      <c r="C47" s="164">
        <v>4632518</v>
      </c>
      <c r="D47" s="164">
        <v>22807.08</v>
      </c>
      <c r="E47" s="354">
        <v>0</v>
      </c>
      <c r="F47" s="368">
        <f t="shared" si="8"/>
        <v>4657343.92</v>
      </c>
      <c r="G47" s="354">
        <v>0</v>
      </c>
      <c r="H47" s="356">
        <v>294493.56</v>
      </c>
      <c r="I47" s="357">
        <v>1356.3499999999983</v>
      </c>
      <c r="J47" s="354">
        <v>0</v>
      </c>
      <c r="K47" s="369">
        <f t="shared" si="9"/>
        <v>295849.90999999997</v>
      </c>
      <c r="L47" s="164">
        <f t="shared" si="2"/>
        <v>4361494.01</v>
      </c>
      <c r="M47" s="164">
        <v>1004321.55</v>
      </c>
      <c r="N47" s="164">
        <f t="shared" si="7"/>
        <v>3357172.46</v>
      </c>
      <c r="O47" s="358">
        <v>0.02</v>
      </c>
      <c r="P47" s="164">
        <f t="shared" si="10"/>
        <v>183.45</v>
      </c>
      <c r="Q47" s="359">
        <v>2781519.8575999998</v>
      </c>
      <c r="R47" s="360">
        <f t="shared" si="11"/>
        <v>1.5680254800565261</v>
      </c>
      <c r="S47" s="344"/>
      <c r="V47" s="23"/>
    </row>
    <row r="48" spans="1:22" ht="12" customHeight="1" x14ac:dyDescent="0.2">
      <c r="A48" s="353">
        <v>45326</v>
      </c>
      <c r="B48" s="164">
        <v>2018.84</v>
      </c>
      <c r="C48" s="164">
        <v>4632518</v>
      </c>
      <c r="D48" s="164">
        <v>22807.08</v>
      </c>
      <c r="E48" s="354">
        <v>0</v>
      </c>
      <c r="F48" s="368">
        <f t="shared" si="8"/>
        <v>4657343.92</v>
      </c>
      <c r="G48" s="354">
        <v>0</v>
      </c>
      <c r="H48" s="356">
        <v>294563.65000000002</v>
      </c>
      <c r="I48" s="357">
        <v>1539.7999999999984</v>
      </c>
      <c r="J48" s="354">
        <v>0</v>
      </c>
      <c r="K48" s="369">
        <f t="shared" si="9"/>
        <v>296103.45</v>
      </c>
      <c r="L48" s="164">
        <f t="shared" si="2"/>
        <v>4361240.47</v>
      </c>
      <c r="M48" s="164">
        <v>1004422.97</v>
      </c>
      <c r="N48" s="164">
        <f t="shared" si="7"/>
        <v>3356817.5</v>
      </c>
      <c r="O48" s="358">
        <v>0.02</v>
      </c>
      <c r="P48" s="164">
        <f t="shared" si="10"/>
        <v>183.43</v>
      </c>
      <c r="Q48" s="359">
        <v>2781519.8575999998</v>
      </c>
      <c r="R48" s="360">
        <f t="shared" si="11"/>
        <v>1.5679343284512959</v>
      </c>
      <c r="S48" s="344"/>
      <c r="T48" s="24"/>
      <c r="V48" s="23"/>
    </row>
    <row r="49" spans="1:22" ht="12" customHeight="1" x14ac:dyDescent="0.2">
      <c r="A49" s="353">
        <v>45327</v>
      </c>
      <c r="B49" s="164">
        <v>23079.71</v>
      </c>
      <c r="C49" s="164">
        <v>4627225.57</v>
      </c>
      <c r="D49" s="164">
        <v>8379.58</v>
      </c>
      <c r="E49" s="354">
        <v>0</v>
      </c>
      <c r="F49" s="368">
        <f t="shared" si="8"/>
        <v>4658684.8600000003</v>
      </c>
      <c r="G49" s="354">
        <v>0</v>
      </c>
      <c r="H49" s="370">
        <v>294533.89</v>
      </c>
      <c r="I49" s="357">
        <v>1723.2299999999984</v>
      </c>
      <c r="J49" s="354">
        <v>0</v>
      </c>
      <c r="K49" s="369">
        <f t="shared" si="9"/>
        <v>296257.12</v>
      </c>
      <c r="L49" s="164">
        <f t="shared" si="2"/>
        <v>4362427.74</v>
      </c>
      <c r="M49" s="164">
        <v>1003948.07</v>
      </c>
      <c r="N49" s="164">
        <f t="shared" si="7"/>
        <v>3358479.6700000004</v>
      </c>
      <c r="O49" s="358">
        <v>0.02</v>
      </c>
      <c r="P49" s="164">
        <f t="shared" si="10"/>
        <v>183.52</v>
      </c>
      <c r="Q49" s="359">
        <v>2781519.8575999998</v>
      </c>
      <c r="R49" s="360">
        <f t="shared" si="11"/>
        <v>1.5683611706313927</v>
      </c>
      <c r="S49" s="344"/>
      <c r="V49" s="23"/>
    </row>
    <row r="50" spans="1:22" ht="12" customHeight="1" x14ac:dyDescent="0.2">
      <c r="A50" s="353">
        <v>45328</v>
      </c>
      <c r="B50" s="164">
        <v>6565.49</v>
      </c>
      <c r="C50" s="164">
        <v>4622536.87</v>
      </c>
      <c r="D50" s="164">
        <v>13891.58</v>
      </c>
      <c r="E50" s="354">
        <v>0</v>
      </c>
      <c r="F50" s="368">
        <f t="shared" si="8"/>
        <v>4642993.9400000004</v>
      </c>
      <c r="G50" s="354">
        <v>0</v>
      </c>
      <c r="H50" s="356">
        <v>278148.98</v>
      </c>
      <c r="I50" s="357">
        <v>1906.7499999999984</v>
      </c>
      <c r="J50" s="354">
        <v>0</v>
      </c>
      <c r="K50" s="369">
        <f t="shared" si="9"/>
        <v>280055.73</v>
      </c>
      <c r="L50" s="164">
        <f t="shared" si="2"/>
        <v>4362938.2100000009</v>
      </c>
      <c r="M50" s="164">
        <v>999120.01</v>
      </c>
      <c r="N50" s="164">
        <f t="shared" si="7"/>
        <v>3363818.2000000011</v>
      </c>
      <c r="O50" s="358">
        <v>0.02</v>
      </c>
      <c r="P50" s="164">
        <f t="shared" si="10"/>
        <v>183.82</v>
      </c>
      <c r="Q50" s="359">
        <v>2781519.8575999998</v>
      </c>
      <c r="R50" s="360">
        <f t="shared" si="11"/>
        <v>1.5685446926000048</v>
      </c>
      <c r="S50" s="344"/>
      <c r="V50" s="23"/>
    </row>
    <row r="51" spans="1:22" ht="12" customHeight="1" x14ac:dyDescent="0.2">
      <c r="A51" s="353">
        <v>45329</v>
      </c>
      <c r="B51" s="164">
        <v>8298.2099999999991</v>
      </c>
      <c r="C51" s="164">
        <v>4622593.62</v>
      </c>
      <c r="D51" s="164">
        <v>7091.58</v>
      </c>
      <c r="E51" s="354">
        <v>0</v>
      </c>
      <c r="F51" s="368">
        <f t="shared" si="8"/>
        <v>4637983.41</v>
      </c>
      <c r="G51" s="354">
        <v>0</v>
      </c>
      <c r="H51" s="356">
        <v>273152.3</v>
      </c>
      <c r="I51" s="357">
        <v>2090.5699999999983</v>
      </c>
      <c r="J51" s="354">
        <v>0</v>
      </c>
      <c r="K51" s="369">
        <f t="shared" si="9"/>
        <v>275242.87</v>
      </c>
      <c r="L51" s="164">
        <f t="shared" si="2"/>
        <v>4362740.54</v>
      </c>
      <c r="M51" s="164">
        <v>999172.24</v>
      </c>
      <c r="N51" s="164">
        <f t="shared" si="7"/>
        <v>3363568.3</v>
      </c>
      <c r="O51" s="358">
        <v>0.02</v>
      </c>
      <c r="P51" s="164">
        <f t="shared" si="10"/>
        <v>183.8</v>
      </c>
      <c r="Q51" s="359">
        <v>2781519.8575999998</v>
      </c>
      <c r="R51" s="360">
        <f t="shared" si="11"/>
        <v>1.5684736271357549</v>
      </c>
      <c r="S51" s="344"/>
      <c r="V51" s="23"/>
    </row>
    <row r="52" spans="1:22" ht="12" customHeight="1" x14ac:dyDescent="0.2">
      <c r="A52" s="353">
        <v>45330</v>
      </c>
      <c r="B52" s="164">
        <v>8761.75</v>
      </c>
      <c r="C52" s="164">
        <v>4618212.6399999997</v>
      </c>
      <c r="D52" s="164">
        <v>6538.08</v>
      </c>
      <c r="E52" s="354">
        <v>0</v>
      </c>
      <c r="F52" s="368">
        <f t="shared" si="8"/>
        <v>4633512.47</v>
      </c>
      <c r="G52" s="354">
        <v>0</v>
      </c>
      <c r="H52" s="356">
        <v>268231.09000000003</v>
      </c>
      <c r="I52" s="357">
        <v>2274.3699999999985</v>
      </c>
      <c r="J52" s="354">
        <v>0</v>
      </c>
      <c r="K52" s="369">
        <f t="shared" si="9"/>
        <v>270505.46000000002</v>
      </c>
      <c r="L52" s="164">
        <f t="shared" si="2"/>
        <v>4363007.01</v>
      </c>
      <c r="M52" s="164">
        <v>994736.86</v>
      </c>
      <c r="N52" s="164">
        <f t="shared" si="7"/>
        <v>3368270.15</v>
      </c>
      <c r="O52" s="358">
        <v>0.02</v>
      </c>
      <c r="P52" s="164">
        <f t="shared" si="10"/>
        <v>184.06</v>
      </c>
      <c r="Q52" s="359">
        <v>2781519.8575999998</v>
      </c>
      <c r="R52" s="360">
        <f t="shared" si="11"/>
        <v>1.5685694272787134</v>
      </c>
      <c r="S52" s="344"/>
      <c r="V52" s="23"/>
    </row>
    <row r="53" spans="1:22" ht="12" customHeight="1" x14ac:dyDescent="0.2">
      <c r="A53" s="353">
        <v>45331</v>
      </c>
      <c r="B53" s="164">
        <v>3751.25</v>
      </c>
      <c r="C53" s="164">
        <v>4572964.21</v>
      </c>
      <c r="D53" s="164">
        <v>25844.58</v>
      </c>
      <c r="E53" s="354">
        <v>0</v>
      </c>
      <c r="F53" s="368">
        <f t="shared" si="8"/>
        <v>4602560.04</v>
      </c>
      <c r="G53" s="354">
        <v>0</v>
      </c>
      <c r="H53" s="356">
        <v>263452.75</v>
      </c>
      <c r="I53" s="357">
        <v>2458.4299999999985</v>
      </c>
      <c r="J53" s="354">
        <v>0</v>
      </c>
      <c r="K53" s="369">
        <f t="shared" si="9"/>
        <v>265911.18</v>
      </c>
      <c r="L53" s="164">
        <f t="shared" si="2"/>
        <v>4336648.8600000003</v>
      </c>
      <c r="M53" s="164">
        <v>772173.35</v>
      </c>
      <c r="N53" s="164">
        <f t="shared" si="7"/>
        <v>3564475.5100000002</v>
      </c>
      <c r="O53" s="358">
        <v>0.02</v>
      </c>
      <c r="P53" s="164">
        <f t="shared" si="10"/>
        <v>194.78</v>
      </c>
      <c r="Q53" s="359">
        <v>2781519.8575999998</v>
      </c>
      <c r="R53" s="360">
        <f t="shared" si="11"/>
        <v>1.5590932590867155</v>
      </c>
      <c r="S53" s="344"/>
      <c r="V53" s="23"/>
    </row>
    <row r="54" spans="1:22" ht="12" customHeight="1" x14ac:dyDescent="0.2">
      <c r="A54" s="353">
        <v>45332</v>
      </c>
      <c r="B54" s="164">
        <v>3751.25</v>
      </c>
      <c r="C54" s="164">
        <v>4573966.13</v>
      </c>
      <c r="D54" s="164">
        <v>25844.58</v>
      </c>
      <c r="E54" s="354">
        <v>0</v>
      </c>
      <c r="F54" s="368">
        <f t="shared" si="8"/>
        <v>4603561.96</v>
      </c>
      <c r="G54" s="354">
        <v>0</v>
      </c>
      <c r="H54" s="356">
        <v>263522.78999999998</v>
      </c>
      <c r="I54" s="357">
        <v>2653.2099999999987</v>
      </c>
      <c r="J54" s="354">
        <v>0</v>
      </c>
      <c r="K54" s="369">
        <f t="shared" si="9"/>
        <v>266176</v>
      </c>
      <c r="L54" s="164">
        <f t="shared" si="2"/>
        <v>4337385.96</v>
      </c>
      <c r="M54" s="164">
        <v>773019.16</v>
      </c>
      <c r="N54" s="164">
        <f t="shared" si="7"/>
        <v>3564366.8</v>
      </c>
      <c r="O54" s="358">
        <v>0.02</v>
      </c>
      <c r="P54" s="164">
        <f t="shared" si="10"/>
        <v>194.77</v>
      </c>
      <c r="Q54" s="359">
        <v>2781519.8575999998</v>
      </c>
      <c r="R54" s="360">
        <f t="shared" si="11"/>
        <v>1.559358258093638</v>
      </c>
      <c r="S54" s="344"/>
      <c r="V54" s="23"/>
    </row>
    <row r="55" spans="1:22" ht="12" customHeight="1" x14ac:dyDescent="0.2">
      <c r="A55" s="353">
        <v>45333</v>
      </c>
      <c r="B55" s="164">
        <v>3751.25</v>
      </c>
      <c r="C55" s="164">
        <v>4573966.13</v>
      </c>
      <c r="D55" s="164">
        <v>25844.58</v>
      </c>
      <c r="E55" s="354">
        <v>0</v>
      </c>
      <c r="F55" s="368">
        <f t="shared" si="8"/>
        <v>4603561.96</v>
      </c>
      <c r="G55" s="354">
        <v>0</v>
      </c>
      <c r="H55" s="356">
        <v>263592.83</v>
      </c>
      <c r="I55" s="357">
        <v>2847.9799999999987</v>
      </c>
      <c r="J55" s="354">
        <v>0</v>
      </c>
      <c r="K55" s="369">
        <f t="shared" si="9"/>
        <v>266440.81</v>
      </c>
      <c r="L55" s="164">
        <f t="shared" si="2"/>
        <v>4337121.1500000004</v>
      </c>
      <c r="M55" s="164">
        <v>773125.09</v>
      </c>
      <c r="N55" s="164">
        <f t="shared" si="7"/>
        <v>3563996.0600000005</v>
      </c>
      <c r="O55" s="358">
        <v>0.02</v>
      </c>
      <c r="P55" s="164">
        <f t="shared" si="10"/>
        <v>194.75</v>
      </c>
      <c r="Q55" s="359">
        <v>2781519.8575999998</v>
      </c>
      <c r="R55" s="360">
        <f t="shared" si="11"/>
        <v>1.5592630547467068</v>
      </c>
      <c r="S55" s="344"/>
      <c r="V55" s="23"/>
    </row>
    <row r="56" spans="1:22" ht="12" customHeight="1" x14ac:dyDescent="0.2">
      <c r="A56" s="353">
        <v>45334</v>
      </c>
      <c r="B56" s="164">
        <v>8653.1</v>
      </c>
      <c r="C56" s="164">
        <v>4574145.33</v>
      </c>
      <c r="D56" s="164">
        <v>20886.080000000002</v>
      </c>
      <c r="E56" s="354">
        <v>0</v>
      </c>
      <c r="F56" s="368">
        <f t="shared" si="8"/>
        <v>4603684.51</v>
      </c>
      <c r="G56" s="354">
        <v>0</v>
      </c>
      <c r="H56" s="356">
        <v>263606.21999999997</v>
      </c>
      <c r="I56" s="357">
        <v>3042.7299999999987</v>
      </c>
      <c r="J56" s="354">
        <v>0</v>
      </c>
      <c r="K56" s="369">
        <f t="shared" si="9"/>
        <v>266648.94999999995</v>
      </c>
      <c r="L56" s="164">
        <f t="shared" si="2"/>
        <v>4337035.5599999996</v>
      </c>
      <c r="M56" s="164">
        <v>773431.35</v>
      </c>
      <c r="N56" s="164">
        <f t="shared" si="7"/>
        <v>3563604.2099999995</v>
      </c>
      <c r="O56" s="358">
        <v>0.02</v>
      </c>
      <c r="P56" s="164">
        <f t="shared" si="10"/>
        <v>194.73</v>
      </c>
      <c r="Q56" s="359">
        <v>2781519.8575999998</v>
      </c>
      <c r="R56" s="360">
        <f t="shared" si="11"/>
        <v>1.5592322837997488</v>
      </c>
      <c r="S56" s="363"/>
      <c r="V56" s="23"/>
    </row>
    <row r="57" spans="1:22" ht="12" customHeight="1" x14ac:dyDescent="0.2">
      <c r="A57" s="353">
        <v>45335</v>
      </c>
      <c r="B57" s="164">
        <v>22807.54</v>
      </c>
      <c r="C57" s="164">
        <v>4554021.2699999996</v>
      </c>
      <c r="D57" s="164">
        <v>21529.58</v>
      </c>
      <c r="E57" s="354">
        <v>0</v>
      </c>
      <c r="F57" s="368">
        <f t="shared" si="8"/>
        <v>4598358.3899999997</v>
      </c>
      <c r="G57" s="354">
        <v>0</v>
      </c>
      <c r="H57" s="356">
        <v>258691.31</v>
      </c>
      <c r="I57" s="364">
        <v>3237.4599999999987</v>
      </c>
      <c r="J57" s="354">
        <v>0</v>
      </c>
      <c r="K57" s="369">
        <f t="shared" si="9"/>
        <v>261928.77</v>
      </c>
      <c r="L57" s="164">
        <f t="shared" si="2"/>
        <v>4336429.62</v>
      </c>
      <c r="M57" s="164">
        <v>754878.38</v>
      </c>
      <c r="N57" s="164">
        <f t="shared" si="7"/>
        <v>3581551.24</v>
      </c>
      <c r="O57" s="358">
        <v>0.02</v>
      </c>
      <c r="P57" s="164">
        <f t="shared" si="10"/>
        <v>195.71</v>
      </c>
      <c r="Q57" s="359">
        <v>2781519.8575999998</v>
      </c>
      <c r="R57" s="360">
        <f t="shared" si="11"/>
        <v>1.5590144388692717</v>
      </c>
      <c r="S57" s="344"/>
      <c r="V57" s="23"/>
    </row>
    <row r="58" spans="1:22" ht="12" customHeight="1" x14ac:dyDescent="0.2">
      <c r="A58" s="353">
        <v>45336</v>
      </c>
      <c r="B58" s="164">
        <v>2797.04</v>
      </c>
      <c r="C58" s="164">
        <v>4549557.8</v>
      </c>
      <c r="D58" s="164">
        <v>25481.58</v>
      </c>
      <c r="E58" s="354">
        <v>0</v>
      </c>
      <c r="F58" s="368">
        <f t="shared" si="8"/>
        <v>4577836.42</v>
      </c>
      <c r="G58" s="354">
        <v>0</v>
      </c>
      <c r="H58" s="356">
        <v>238805.64</v>
      </c>
      <c r="I58" s="357">
        <v>3433.1699999999987</v>
      </c>
      <c r="J58" s="354">
        <v>0</v>
      </c>
      <c r="K58" s="369">
        <f t="shared" si="9"/>
        <v>242238.81000000003</v>
      </c>
      <c r="L58" s="164">
        <f t="shared" si="2"/>
        <v>4335597.6100000003</v>
      </c>
      <c r="M58" s="164">
        <v>751347.23</v>
      </c>
      <c r="N58" s="164">
        <f t="shared" si="7"/>
        <v>3584250.3800000004</v>
      </c>
      <c r="O58" s="358">
        <v>0.02</v>
      </c>
      <c r="P58" s="164">
        <f t="shared" si="10"/>
        <v>195.86</v>
      </c>
      <c r="Q58" s="359">
        <v>2781519.8575999998</v>
      </c>
      <c r="R58" s="360">
        <f t="shared" si="11"/>
        <v>1.5587153182292639</v>
      </c>
      <c r="S58" s="344"/>
      <c r="V58" s="23"/>
    </row>
    <row r="59" spans="1:22" ht="12" customHeight="1" x14ac:dyDescent="0.2">
      <c r="A59" s="353">
        <v>45337</v>
      </c>
      <c r="B59" s="164">
        <v>2579.9299999999998</v>
      </c>
      <c r="C59" s="164">
        <v>4537232.6500000004</v>
      </c>
      <c r="D59" s="164">
        <v>5531.58</v>
      </c>
      <c r="E59" s="354">
        <v>0</v>
      </c>
      <c r="F59" s="368">
        <f t="shared" si="8"/>
        <v>4545344.16</v>
      </c>
      <c r="G59" s="354">
        <v>0</v>
      </c>
      <c r="H59" s="356">
        <v>218709.07</v>
      </c>
      <c r="I59" s="357">
        <v>3629.0299999999988</v>
      </c>
      <c r="J59" s="354">
        <v>0</v>
      </c>
      <c r="K59" s="369">
        <f t="shared" si="9"/>
        <v>222338.1</v>
      </c>
      <c r="L59" s="164">
        <f t="shared" si="2"/>
        <v>4323006.0600000005</v>
      </c>
      <c r="M59" s="164">
        <v>743964.74</v>
      </c>
      <c r="N59" s="164">
        <f t="shared" si="7"/>
        <v>3579041.3200000003</v>
      </c>
      <c r="O59" s="358">
        <v>0.02</v>
      </c>
      <c r="P59" s="164">
        <f t="shared" si="10"/>
        <v>195.58</v>
      </c>
      <c r="Q59" s="359">
        <v>2781519.8575999998</v>
      </c>
      <c r="R59" s="360">
        <f t="shared" si="11"/>
        <v>1.5541884585825152</v>
      </c>
      <c r="S59" s="344"/>
      <c r="V59" s="23"/>
    </row>
    <row r="60" spans="1:22" ht="12" customHeight="1" x14ac:dyDescent="0.2">
      <c r="A60" s="353">
        <v>45338</v>
      </c>
      <c r="B60" s="164">
        <v>1487.14</v>
      </c>
      <c r="C60" s="164">
        <v>4483223.37</v>
      </c>
      <c r="D60" s="164">
        <v>52585.16</v>
      </c>
      <c r="E60" s="354">
        <v>0</v>
      </c>
      <c r="F60" s="368">
        <f t="shared" si="8"/>
        <v>4537295.67</v>
      </c>
      <c r="G60" s="354">
        <v>0</v>
      </c>
      <c r="H60" s="356">
        <v>214155.18</v>
      </c>
      <c r="I60" s="357">
        <v>3824.61</v>
      </c>
      <c r="J60" s="354">
        <v>0</v>
      </c>
      <c r="K60" s="369">
        <f t="shared" si="9"/>
        <v>217979.78999999998</v>
      </c>
      <c r="L60" s="164">
        <f t="shared" si="2"/>
        <v>4319315.88</v>
      </c>
      <c r="M60" s="164">
        <v>691555.6</v>
      </c>
      <c r="N60" s="164">
        <f t="shared" si="7"/>
        <v>3627760.28</v>
      </c>
      <c r="O60" s="358">
        <v>0.02</v>
      </c>
      <c r="P60" s="164">
        <f t="shared" si="10"/>
        <v>198.24</v>
      </c>
      <c r="Q60" s="359">
        <v>2781519.8575999998</v>
      </c>
      <c r="R60" s="360">
        <f t="shared" si="11"/>
        <v>1.5528617810145238</v>
      </c>
      <c r="S60" s="344"/>
      <c r="V60" s="23"/>
    </row>
    <row r="61" spans="1:22" ht="12" customHeight="1" x14ac:dyDescent="0.2">
      <c r="A61" s="353">
        <v>45339</v>
      </c>
      <c r="B61" s="164">
        <v>1487.14</v>
      </c>
      <c r="C61" s="164">
        <v>4483284.33</v>
      </c>
      <c r="D61" s="164">
        <v>52585.16</v>
      </c>
      <c r="E61" s="354">
        <v>0</v>
      </c>
      <c r="F61" s="368">
        <f t="shared" si="8"/>
        <v>4537356.63</v>
      </c>
      <c r="G61" s="354">
        <v>0</v>
      </c>
      <c r="H61" s="356">
        <v>214225.18</v>
      </c>
      <c r="I61" s="357">
        <v>4022.8500000000004</v>
      </c>
      <c r="J61" s="354">
        <v>0</v>
      </c>
      <c r="K61" s="369">
        <f t="shared" si="9"/>
        <v>218248.03</v>
      </c>
      <c r="L61" s="164">
        <f t="shared" si="2"/>
        <v>4319108.5999999996</v>
      </c>
      <c r="M61" s="164">
        <v>691742.42</v>
      </c>
      <c r="N61" s="164">
        <f t="shared" si="7"/>
        <v>3627366.1799999997</v>
      </c>
      <c r="O61" s="358">
        <v>0.02</v>
      </c>
      <c r="P61" s="164">
        <f t="shared" si="10"/>
        <v>198.22</v>
      </c>
      <c r="Q61" s="359">
        <v>2781519.8575999998</v>
      </c>
      <c r="R61" s="360">
        <f t="shared" si="11"/>
        <v>1.5527872606045996</v>
      </c>
      <c r="S61" s="344"/>
      <c r="V61" s="23"/>
    </row>
    <row r="62" spans="1:22" ht="12" customHeight="1" x14ac:dyDescent="0.2">
      <c r="A62" s="353">
        <v>45340</v>
      </c>
      <c r="B62" s="164">
        <v>1487.14</v>
      </c>
      <c r="C62" s="164">
        <v>4483284.33</v>
      </c>
      <c r="D62" s="164">
        <v>52585.16</v>
      </c>
      <c r="E62" s="354">
        <v>0</v>
      </c>
      <c r="F62" s="368">
        <f t="shared" si="8"/>
        <v>4537356.63</v>
      </c>
      <c r="G62" s="354">
        <v>0</v>
      </c>
      <c r="H62" s="356">
        <v>214295.18</v>
      </c>
      <c r="I62" s="357">
        <v>4221.0700000000006</v>
      </c>
      <c r="J62" s="354">
        <v>0</v>
      </c>
      <c r="K62" s="369">
        <f t="shared" si="9"/>
        <v>218516.25</v>
      </c>
      <c r="L62" s="164">
        <f t="shared" si="2"/>
        <v>4318840.38</v>
      </c>
      <c r="M62" s="164">
        <v>691849.71</v>
      </c>
      <c r="N62" s="164">
        <f t="shared" si="7"/>
        <v>3626990.67</v>
      </c>
      <c r="O62" s="358">
        <v>0.02</v>
      </c>
      <c r="P62" s="164">
        <f t="shared" si="10"/>
        <v>198.2</v>
      </c>
      <c r="Q62" s="359">
        <v>2781519.8575999998</v>
      </c>
      <c r="R62" s="360">
        <f t="shared" si="11"/>
        <v>1.5526908313092032</v>
      </c>
      <c r="S62" s="344"/>
      <c r="V62" s="23"/>
    </row>
    <row r="63" spans="1:22" ht="12" customHeight="1" x14ac:dyDescent="0.2">
      <c r="A63" s="353">
        <v>45341</v>
      </c>
      <c r="B63" s="164">
        <v>1487.14</v>
      </c>
      <c r="C63" s="164">
        <v>4482773.09</v>
      </c>
      <c r="D63" s="164">
        <v>52585.16</v>
      </c>
      <c r="E63" s="354">
        <v>0</v>
      </c>
      <c r="F63" s="368">
        <f t="shared" si="8"/>
        <v>4536845.3899999997</v>
      </c>
      <c r="G63" s="354">
        <v>0</v>
      </c>
      <c r="H63" s="356">
        <v>214365.18</v>
      </c>
      <c r="I63" s="357">
        <v>4419.2700000000004</v>
      </c>
      <c r="J63" s="354">
        <v>0</v>
      </c>
      <c r="K63" s="369">
        <f t="shared" si="9"/>
        <v>218784.44999999998</v>
      </c>
      <c r="L63" s="164">
        <f t="shared" si="2"/>
        <v>4318060.9399999995</v>
      </c>
      <c r="M63" s="164">
        <v>692161.5</v>
      </c>
      <c r="N63" s="164">
        <f t="shared" si="7"/>
        <v>3625899.4399999995</v>
      </c>
      <c r="O63" s="358">
        <v>0.02</v>
      </c>
      <c r="P63" s="164">
        <f t="shared" si="10"/>
        <v>198.14</v>
      </c>
      <c r="Q63" s="359">
        <v>2781519.8575999998</v>
      </c>
      <c r="R63" s="360">
        <f t="shared" si="11"/>
        <v>1.5524106104084352</v>
      </c>
      <c r="S63" s="344"/>
      <c r="V63" s="23"/>
    </row>
    <row r="64" spans="1:22" ht="12" customHeight="1" x14ac:dyDescent="0.2">
      <c r="A64" s="353">
        <v>45342</v>
      </c>
      <c r="B64" s="164">
        <v>2071.83</v>
      </c>
      <c r="C64" s="164">
        <v>4466117.16</v>
      </c>
      <c r="D64" s="164">
        <v>16369.58</v>
      </c>
      <c r="E64" s="354">
        <v>0</v>
      </c>
      <c r="F64" s="368">
        <f t="shared" si="8"/>
        <v>4484558.57</v>
      </c>
      <c r="G64" s="354">
        <v>0</v>
      </c>
      <c r="H64" s="356">
        <v>164140.9</v>
      </c>
      <c r="I64" s="357">
        <v>4617.4100000000008</v>
      </c>
      <c r="J64" s="354">
        <v>0</v>
      </c>
      <c r="K64" s="369">
        <f t="shared" si="9"/>
        <v>168758.31</v>
      </c>
      <c r="L64" s="164">
        <f t="shared" si="2"/>
        <v>4315800.2600000007</v>
      </c>
      <c r="M64" s="164">
        <v>677334.74</v>
      </c>
      <c r="N64" s="164">
        <f t="shared" si="7"/>
        <v>3638465.5200000005</v>
      </c>
      <c r="O64" s="358">
        <v>0.02</v>
      </c>
      <c r="P64" s="164">
        <f t="shared" si="10"/>
        <v>198.82</v>
      </c>
      <c r="Q64" s="359">
        <v>2781519.8575999998</v>
      </c>
      <c r="R64" s="360">
        <f t="shared" si="11"/>
        <v>1.5515978605034428</v>
      </c>
      <c r="S64" s="344"/>
      <c r="V64" s="23"/>
    </row>
    <row r="65" spans="1:22" ht="12" customHeight="1" x14ac:dyDescent="0.2">
      <c r="A65" s="353">
        <v>45343</v>
      </c>
      <c r="B65" s="164">
        <v>2061.83</v>
      </c>
      <c r="C65" s="164">
        <v>4441695.42</v>
      </c>
      <c r="D65" s="164">
        <v>33438.58</v>
      </c>
      <c r="E65" s="354">
        <v>0</v>
      </c>
      <c r="F65" s="368">
        <f t="shared" si="8"/>
        <v>4477195.83</v>
      </c>
      <c r="G65" s="354">
        <v>0</v>
      </c>
      <c r="H65" s="356">
        <v>164344.88</v>
      </c>
      <c r="I65" s="357">
        <v>4816.2300000000005</v>
      </c>
      <c r="J65" s="354">
        <v>0</v>
      </c>
      <c r="K65" s="369">
        <f t="shared" si="9"/>
        <v>169161.11000000002</v>
      </c>
      <c r="L65" s="164">
        <f t="shared" si="2"/>
        <v>4308034.72</v>
      </c>
      <c r="M65" s="164">
        <v>661884.22</v>
      </c>
      <c r="N65" s="164">
        <f t="shared" si="7"/>
        <v>3646150.5</v>
      </c>
      <c r="O65" s="358">
        <v>0.02</v>
      </c>
      <c r="P65" s="164">
        <f t="shared" si="10"/>
        <v>199.24</v>
      </c>
      <c r="Q65" s="359">
        <v>2781519.8575999998</v>
      </c>
      <c r="R65" s="360">
        <f t="shared" si="11"/>
        <v>1.5488060271182584</v>
      </c>
      <c r="S65" s="344"/>
      <c r="V65" s="23"/>
    </row>
    <row r="66" spans="1:22" ht="12" customHeight="1" x14ac:dyDescent="0.2">
      <c r="A66" s="353">
        <v>45344</v>
      </c>
      <c r="B66" s="164">
        <v>16735.72</v>
      </c>
      <c r="C66" s="164">
        <v>4441544.13</v>
      </c>
      <c r="D66" s="164">
        <v>18648.580000000002</v>
      </c>
      <c r="E66" s="354">
        <v>0</v>
      </c>
      <c r="F66" s="368">
        <f t="shared" si="8"/>
        <v>4476928.43</v>
      </c>
      <c r="G66" s="354">
        <v>0</v>
      </c>
      <c r="H66" s="356">
        <v>164298.75</v>
      </c>
      <c r="I66" s="357">
        <v>5015.47</v>
      </c>
      <c r="J66" s="354">
        <v>0</v>
      </c>
      <c r="K66" s="369">
        <f t="shared" si="9"/>
        <v>169314.22</v>
      </c>
      <c r="L66" s="164">
        <f t="shared" si="2"/>
        <v>4307614.21</v>
      </c>
      <c r="M66" s="164">
        <v>662052.26</v>
      </c>
      <c r="N66" s="164">
        <f t="shared" si="7"/>
        <v>3645561.95</v>
      </c>
      <c r="O66" s="358">
        <v>0.02</v>
      </c>
      <c r="P66" s="164">
        <f t="shared" si="10"/>
        <v>199.21</v>
      </c>
      <c r="Q66" s="359">
        <v>2781519.8575999998</v>
      </c>
      <c r="R66" s="360">
        <f t="shared" si="11"/>
        <v>1.5486548471801211</v>
      </c>
      <c r="S66" s="344"/>
      <c r="V66" s="23"/>
    </row>
    <row r="67" spans="1:22" ht="12" customHeight="1" x14ac:dyDescent="0.2">
      <c r="A67" s="353">
        <v>45345</v>
      </c>
      <c r="B67" s="164">
        <v>3660.23</v>
      </c>
      <c r="C67" s="164">
        <v>4444334.59</v>
      </c>
      <c r="D67" s="164">
        <v>3187.58</v>
      </c>
      <c r="E67" s="354">
        <v>0</v>
      </c>
      <c r="F67" s="368">
        <f t="shared" si="8"/>
        <v>4451182.4000000004</v>
      </c>
      <c r="G67" s="354">
        <v>0</v>
      </c>
      <c r="H67" s="356">
        <v>134268.51999999999</v>
      </c>
      <c r="I67" s="357">
        <v>5214.68</v>
      </c>
      <c r="J67" s="354">
        <v>0</v>
      </c>
      <c r="K67" s="369">
        <f t="shared" si="9"/>
        <v>139483.19999999998</v>
      </c>
      <c r="L67" s="164">
        <f t="shared" si="2"/>
        <v>4311699.2</v>
      </c>
      <c r="M67" s="164">
        <v>663339.15</v>
      </c>
      <c r="N67" s="164">
        <f t="shared" si="7"/>
        <v>3648360.0500000003</v>
      </c>
      <c r="O67" s="358">
        <v>0.02</v>
      </c>
      <c r="P67" s="164">
        <f t="shared" si="10"/>
        <v>199.36</v>
      </c>
      <c r="Q67" s="359">
        <v>2781519.8575999998</v>
      </c>
      <c r="R67" s="360">
        <f t="shared" si="11"/>
        <v>1.550123465133302</v>
      </c>
      <c r="S67" s="344"/>
      <c r="V67" s="23"/>
    </row>
    <row r="68" spans="1:22" ht="12" customHeight="1" x14ac:dyDescent="0.2">
      <c r="A68" s="353">
        <v>45346</v>
      </c>
      <c r="B68" s="164">
        <v>3660.23</v>
      </c>
      <c r="C68" s="164">
        <v>4443594.91</v>
      </c>
      <c r="D68" s="164">
        <v>3187.58</v>
      </c>
      <c r="E68" s="354">
        <v>0</v>
      </c>
      <c r="F68" s="368">
        <f t="shared" si="8"/>
        <v>4450442.7200000007</v>
      </c>
      <c r="G68" s="354">
        <v>0</v>
      </c>
      <c r="H68" s="356">
        <v>134338.5</v>
      </c>
      <c r="I68" s="357">
        <v>5414.04</v>
      </c>
      <c r="J68" s="354">
        <v>0</v>
      </c>
      <c r="K68" s="369">
        <f t="shared" si="9"/>
        <v>139752.54</v>
      </c>
      <c r="L68" s="164">
        <f t="shared" si="2"/>
        <v>4310690.1800000006</v>
      </c>
      <c r="M68" s="164">
        <v>664126.88</v>
      </c>
      <c r="N68" s="164">
        <f t="shared" si="7"/>
        <v>3646563.3000000007</v>
      </c>
      <c r="O68" s="358">
        <v>0.02</v>
      </c>
      <c r="P68" s="164">
        <f t="shared" si="10"/>
        <v>199.27</v>
      </c>
      <c r="Q68" s="359">
        <v>2781519.8575999998</v>
      </c>
      <c r="R68" s="360">
        <f t="shared" si="11"/>
        <v>1.5497607066229708</v>
      </c>
      <c r="S68" s="344"/>
      <c r="V68" s="23"/>
    </row>
    <row r="69" spans="1:22" ht="12" customHeight="1" x14ac:dyDescent="0.2">
      <c r="A69" s="353">
        <v>45347</v>
      </c>
      <c r="B69" s="164">
        <v>3660.23</v>
      </c>
      <c r="C69" s="164">
        <v>4443594.91</v>
      </c>
      <c r="D69" s="164">
        <v>3187.58</v>
      </c>
      <c r="E69" s="354">
        <v>0</v>
      </c>
      <c r="F69" s="368">
        <f t="shared" si="8"/>
        <v>4450442.7200000007</v>
      </c>
      <c r="G69" s="354">
        <v>0</v>
      </c>
      <c r="H69" s="356">
        <v>134408.48000000001</v>
      </c>
      <c r="I69" s="357">
        <v>5613.31</v>
      </c>
      <c r="J69" s="354">
        <v>0</v>
      </c>
      <c r="K69" s="369">
        <f t="shared" si="9"/>
        <v>140021.79</v>
      </c>
      <c r="L69" s="164">
        <f t="shared" si="2"/>
        <v>4310420.9300000006</v>
      </c>
      <c r="M69" s="164">
        <v>664234.61</v>
      </c>
      <c r="N69" s="164">
        <f t="shared" si="7"/>
        <v>3646186.3200000008</v>
      </c>
      <c r="O69" s="358">
        <v>0.02</v>
      </c>
      <c r="P69" s="164">
        <f t="shared" si="10"/>
        <v>199.25</v>
      </c>
      <c r="Q69" s="359">
        <v>2781519.8575999998</v>
      </c>
      <c r="R69" s="360">
        <f t="shared" si="11"/>
        <v>1.5496639070264249</v>
      </c>
      <c r="S69" s="344"/>
      <c r="V69" s="23"/>
    </row>
    <row r="70" spans="1:22" ht="12" customHeight="1" x14ac:dyDescent="0.2">
      <c r="A70" s="353">
        <v>45348</v>
      </c>
      <c r="B70" s="164">
        <v>3650.23</v>
      </c>
      <c r="C70" s="164">
        <v>4443558.3899999997</v>
      </c>
      <c r="D70" s="164">
        <v>3187.58</v>
      </c>
      <c r="E70" s="354">
        <v>0</v>
      </c>
      <c r="F70" s="368">
        <f t="shared" si="8"/>
        <v>4450396.2</v>
      </c>
      <c r="G70" s="354">
        <v>0</v>
      </c>
      <c r="H70" s="356">
        <v>134468.46</v>
      </c>
      <c r="I70" s="357">
        <v>5812.56</v>
      </c>
      <c r="J70" s="354">
        <v>0</v>
      </c>
      <c r="K70" s="369">
        <f t="shared" si="9"/>
        <v>140281.01999999999</v>
      </c>
      <c r="L70" s="164">
        <f t="shared" si="2"/>
        <v>4310115.1800000006</v>
      </c>
      <c r="M70" s="164">
        <v>664356.92000000004</v>
      </c>
      <c r="N70" s="164">
        <f t="shared" si="7"/>
        <v>3645758.2600000007</v>
      </c>
      <c r="O70" s="358">
        <v>0.02</v>
      </c>
      <c r="P70" s="164">
        <f t="shared" si="10"/>
        <v>199.22</v>
      </c>
      <c r="Q70" s="359">
        <v>2781519.8575999998</v>
      </c>
      <c r="R70" s="360">
        <f t="shared" si="11"/>
        <v>1.549553985107599</v>
      </c>
      <c r="S70" s="344"/>
      <c r="V70" s="23"/>
    </row>
    <row r="71" spans="1:22" ht="12" customHeight="1" x14ac:dyDescent="0.2">
      <c r="A71" s="353">
        <v>45349</v>
      </c>
      <c r="B71" s="164">
        <v>5224.45</v>
      </c>
      <c r="C71" s="164">
        <v>4442321.1399999997</v>
      </c>
      <c r="D71" s="164">
        <v>1579.58</v>
      </c>
      <c r="E71" s="354">
        <v>0</v>
      </c>
      <c r="F71" s="368">
        <f t="shared" si="8"/>
        <v>4449125.17</v>
      </c>
      <c r="G71" s="354">
        <v>0</v>
      </c>
      <c r="H71" s="356">
        <v>134504.66</v>
      </c>
      <c r="I71" s="357">
        <v>6011.7800000000007</v>
      </c>
      <c r="J71" s="354">
        <v>0</v>
      </c>
      <c r="K71" s="369">
        <f t="shared" si="9"/>
        <v>140516.44</v>
      </c>
      <c r="L71" s="164">
        <f t="shared" si="2"/>
        <v>4308608.7299999995</v>
      </c>
      <c r="M71" s="164">
        <v>663811.23</v>
      </c>
      <c r="N71" s="164">
        <f t="shared" si="7"/>
        <v>3644797.4999999995</v>
      </c>
      <c r="O71" s="358">
        <v>0.02</v>
      </c>
      <c r="P71" s="164">
        <f t="shared" si="10"/>
        <v>199.17</v>
      </c>
      <c r="Q71" s="359">
        <v>2781519.8575999998</v>
      </c>
      <c r="R71" s="360">
        <f t="shared" si="11"/>
        <v>1.5490123927131081</v>
      </c>
      <c r="S71" s="344"/>
      <c r="V71" s="23"/>
    </row>
    <row r="72" spans="1:22" ht="12" customHeight="1" x14ac:dyDescent="0.2">
      <c r="A72" s="353">
        <v>45350</v>
      </c>
      <c r="B72" s="164">
        <v>5224.45</v>
      </c>
      <c r="C72" s="164">
        <v>4406316.42</v>
      </c>
      <c r="D72" s="164">
        <v>33579.58</v>
      </c>
      <c r="E72" s="354">
        <v>0</v>
      </c>
      <c r="F72" s="368">
        <f t="shared" si="8"/>
        <v>4445120.45</v>
      </c>
      <c r="G72" s="354">
        <v>0</v>
      </c>
      <c r="H72" s="356">
        <v>134845.84</v>
      </c>
      <c r="I72" s="357">
        <v>6210.95</v>
      </c>
      <c r="J72" s="354">
        <v>0</v>
      </c>
      <c r="K72" s="369">
        <f t="shared" si="9"/>
        <v>141056.79</v>
      </c>
      <c r="L72" s="164">
        <f t="shared" si="2"/>
        <v>4304063.66</v>
      </c>
      <c r="M72" s="164">
        <v>629998.82999999996</v>
      </c>
      <c r="N72" s="164">
        <f t="shared" si="7"/>
        <v>3674064.83</v>
      </c>
      <c r="O72" s="358">
        <v>0.02</v>
      </c>
      <c r="P72" s="164">
        <f t="shared" si="10"/>
        <v>200.77</v>
      </c>
      <c r="Q72" s="359">
        <v>2781519.8575999998</v>
      </c>
      <c r="R72" s="360">
        <f t="shared" si="11"/>
        <v>1.5473783687863758</v>
      </c>
      <c r="S72" s="344"/>
      <c r="V72" s="23"/>
    </row>
    <row r="73" spans="1:22" ht="12" customHeight="1" x14ac:dyDescent="0.2">
      <c r="A73" s="353">
        <v>45351</v>
      </c>
      <c r="B73" s="164">
        <v>5184.55</v>
      </c>
      <c r="C73" s="164">
        <v>4366266.51</v>
      </c>
      <c r="D73" s="164">
        <v>72829.58</v>
      </c>
      <c r="E73" s="354">
        <v>0</v>
      </c>
      <c r="F73" s="368">
        <f t="shared" si="8"/>
        <v>4444280.6399999997</v>
      </c>
      <c r="G73" s="354">
        <v>0</v>
      </c>
      <c r="H73" s="356">
        <v>135223.92000000001</v>
      </c>
      <c r="I73" s="357">
        <v>6411.72</v>
      </c>
      <c r="J73" s="354">
        <v>0</v>
      </c>
      <c r="K73" s="369">
        <f t="shared" si="9"/>
        <v>141635.64000000001</v>
      </c>
      <c r="L73" s="164">
        <f t="shared" si="2"/>
        <v>4302645</v>
      </c>
      <c r="M73" s="164">
        <v>591635.4</v>
      </c>
      <c r="N73" s="164">
        <f t="shared" si="7"/>
        <v>3711009.6</v>
      </c>
      <c r="O73" s="358">
        <v>0.02</v>
      </c>
      <c r="P73" s="164">
        <f t="shared" si="10"/>
        <v>202.79</v>
      </c>
      <c r="Q73" s="359">
        <v>2781519.8575999998</v>
      </c>
      <c r="R73" s="360">
        <f t="shared" si="11"/>
        <v>1.5468683382733368</v>
      </c>
      <c r="S73" s="344"/>
      <c r="V73" s="23"/>
    </row>
    <row r="74" spans="1:22" ht="12" customHeight="1" x14ac:dyDescent="0.2">
      <c r="A74" s="365" t="s">
        <v>274</v>
      </c>
      <c r="B74" s="366">
        <f>AVERAGE(B45:B73)</f>
        <v>5887.2210344827599</v>
      </c>
      <c r="C74" s="366">
        <f t="shared" ref="C74:Q74" si="12">AVERAGE(C45:C73)</f>
        <v>4524988.9313793108</v>
      </c>
      <c r="D74" s="366">
        <f t="shared" si="12"/>
        <v>23366.487586206895</v>
      </c>
      <c r="E74" s="366">
        <f t="shared" si="12"/>
        <v>0</v>
      </c>
      <c r="F74" s="366">
        <f t="shared" si="12"/>
        <v>4554242.6399999997</v>
      </c>
      <c r="G74" s="366">
        <f t="shared" si="12"/>
        <v>0</v>
      </c>
      <c r="H74" s="366">
        <f t="shared" si="12"/>
        <v>219281.88137931033</v>
      </c>
      <c r="I74" s="366">
        <f t="shared" si="12"/>
        <v>3853.2965517241373</v>
      </c>
      <c r="J74" s="366">
        <f t="shared" si="12"/>
        <v>0</v>
      </c>
      <c r="K74" s="366">
        <f t="shared" si="12"/>
        <v>223135.1779310345</v>
      </c>
      <c r="L74" s="366">
        <f t="shared" si="12"/>
        <v>4331107.4620689657</v>
      </c>
      <c r="M74" s="366">
        <f t="shared" si="12"/>
        <v>781511.31517241371</v>
      </c>
      <c r="N74" s="366">
        <f t="shared" si="12"/>
        <v>3549596.1468965518</v>
      </c>
      <c r="O74" s="367">
        <f>AVERAGE(O45:O73)</f>
        <v>2.0000000000000007E-2</v>
      </c>
      <c r="P74" s="366">
        <f t="shared" si="12"/>
        <v>193.96689655172418</v>
      </c>
      <c r="Q74" s="366">
        <f t="shared" si="12"/>
        <v>2781519.8576000021</v>
      </c>
      <c r="R74" s="366">
        <f>AVERAGE(R45:R73)</f>
        <v>1.5571010396474427</v>
      </c>
      <c r="S74" s="344"/>
      <c r="V74" s="23"/>
    </row>
    <row r="75" spans="1:22" ht="12" customHeight="1" x14ac:dyDescent="0.2">
      <c r="A75" s="365" t="s">
        <v>275</v>
      </c>
      <c r="B75" s="366">
        <f>SUM(B45:B73)</f>
        <v>170729.41000000003</v>
      </c>
      <c r="C75" s="366">
        <f t="shared" ref="C75:R75" si="13">SUM(C45:C73)</f>
        <v>131224679.01000001</v>
      </c>
      <c r="D75" s="366">
        <f t="shared" si="13"/>
        <v>677628.1399999999</v>
      </c>
      <c r="E75" s="366">
        <f t="shared" si="13"/>
        <v>0</v>
      </c>
      <c r="F75" s="366">
        <f t="shared" si="13"/>
        <v>132073036.56</v>
      </c>
      <c r="G75" s="366">
        <f t="shared" si="13"/>
        <v>0</v>
      </c>
      <c r="H75" s="366">
        <f t="shared" si="13"/>
        <v>6359174.5599999996</v>
      </c>
      <c r="I75" s="366">
        <f t="shared" si="13"/>
        <v>111745.59999999998</v>
      </c>
      <c r="J75" s="366">
        <f t="shared" si="13"/>
        <v>0</v>
      </c>
      <c r="K75" s="366">
        <f t="shared" si="13"/>
        <v>6470920.1600000001</v>
      </c>
      <c r="L75" s="366">
        <f t="shared" si="13"/>
        <v>125602116.40000001</v>
      </c>
      <c r="M75" s="366">
        <f t="shared" si="13"/>
        <v>22663828.139999997</v>
      </c>
      <c r="N75" s="366">
        <f t="shared" si="13"/>
        <v>102938288.26000001</v>
      </c>
      <c r="O75" s="366">
        <f t="shared" si="13"/>
        <v>0.58000000000000018</v>
      </c>
      <c r="P75" s="366">
        <f t="shared" si="13"/>
        <v>5625.0400000000009</v>
      </c>
      <c r="Q75" s="366">
        <f t="shared" si="13"/>
        <v>80664075.870400056</v>
      </c>
      <c r="R75" s="366">
        <f t="shared" si="13"/>
        <v>45.155930149775841</v>
      </c>
      <c r="S75" s="344"/>
      <c r="V75" s="23"/>
    </row>
    <row r="76" spans="1:22" ht="12" customHeight="1" x14ac:dyDescent="0.2">
      <c r="A76" s="353">
        <v>45352</v>
      </c>
      <c r="B76" s="164">
        <v>5184.55</v>
      </c>
      <c r="C76" s="164">
        <v>4328147.01</v>
      </c>
      <c r="D76" s="164">
        <v>72829.58</v>
      </c>
      <c r="E76" s="354">
        <v>0</v>
      </c>
      <c r="F76" s="368">
        <f>B76+C76+D76+E76</f>
        <v>4406161.1399999997</v>
      </c>
      <c r="G76" s="354">
        <v>0</v>
      </c>
      <c r="H76" s="356">
        <v>135291.04</v>
      </c>
      <c r="I76" s="357">
        <v>6634.8500000000013</v>
      </c>
      <c r="J76" s="354">
        <v>0</v>
      </c>
      <c r="K76" s="369">
        <f t="shared" ref="K76:K100" si="14">G76+H76+I76+J76</f>
        <v>141925.89000000001</v>
      </c>
      <c r="L76" s="164">
        <f>F76-K76</f>
        <v>4264235.25</v>
      </c>
      <c r="M76" s="164">
        <v>600972.49</v>
      </c>
      <c r="N76" s="164">
        <f>L76-M76</f>
        <v>3663262.76</v>
      </c>
      <c r="O76" s="358">
        <v>0.02</v>
      </c>
      <c r="P76" s="164">
        <v>200.18</v>
      </c>
      <c r="Q76" s="359">
        <v>2781519.8576000002</v>
      </c>
      <c r="R76" s="360">
        <f>L76/Q76</f>
        <v>1.5330594309254157</v>
      </c>
      <c r="S76" s="344"/>
      <c r="V76" s="23"/>
    </row>
    <row r="77" spans="1:22" ht="12" customHeight="1" x14ac:dyDescent="0.2">
      <c r="A77" s="353">
        <v>45353</v>
      </c>
      <c r="B77" s="164">
        <v>5184.55</v>
      </c>
      <c r="C77" s="164">
        <v>4328147.01</v>
      </c>
      <c r="D77" s="164">
        <v>72829.58</v>
      </c>
      <c r="E77" s="354">
        <v>0</v>
      </c>
      <c r="F77" s="368">
        <f t="shared" ref="F77:F138" si="15">B77+C77+D77+E77</f>
        <v>4406161.1399999997</v>
      </c>
      <c r="G77" s="354">
        <v>0</v>
      </c>
      <c r="H77" s="356">
        <v>135358.25</v>
      </c>
      <c r="I77" s="357">
        <v>6835.0300000000016</v>
      </c>
      <c r="J77" s="354">
        <v>0</v>
      </c>
      <c r="K77" s="369">
        <f t="shared" si="14"/>
        <v>142193.28</v>
      </c>
      <c r="L77" s="164">
        <f t="shared" ref="L77:L138" si="16">F77-K77</f>
        <v>4263967.8599999994</v>
      </c>
      <c r="M77" s="164">
        <v>601080.53</v>
      </c>
      <c r="N77" s="164">
        <f t="shared" ref="N77:N106" si="17">L77-M77</f>
        <v>3662887.3299999991</v>
      </c>
      <c r="O77" s="358">
        <v>0.02</v>
      </c>
      <c r="P77" s="164">
        <v>200.16</v>
      </c>
      <c r="Q77" s="359">
        <v>2781519.8576000002</v>
      </c>
      <c r="R77" s="360">
        <f t="shared" ref="R77:R106" si="18">L77/Q77</f>
        <v>1.5329633000280325</v>
      </c>
      <c r="S77" s="344"/>
      <c r="V77" s="23"/>
    </row>
    <row r="78" spans="1:22" ht="12" customHeight="1" x14ac:dyDescent="0.2">
      <c r="A78" s="353">
        <v>45354</v>
      </c>
      <c r="B78" s="164">
        <v>5184.55</v>
      </c>
      <c r="C78" s="164">
        <v>4328147.01</v>
      </c>
      <c r="D78" s="164">
        <v>72829.58</v>
      </c>
      <c r="E78" s="354">
        <v>0</v>
      </c>
      <c r="F78" s="368">
        <f t="shared" si="15"/>
        <v>4406161.1399999997</v>
      </c>
      <c r="G78" s="354">
        <v>0</v>
      </c>
      <c r="H78" s="356">
        <v>135425.46</v>
      </c>
      <c r="I78" s="357">
        <v>7035.1900000000014</v>
      </c>
      <c r="J78" s="354">
        <v>0</v>
      </c>
      <c r="K78" s="369">
        <f t="shared" si="14"/>
        <v>142460.65</v>
      </c>
      <c r="L78" s="164">
        <f t="shared" si="16"/>
        <v>4263700.4899999993</v>
      </c>
      <c r="M78" s="164">
        <v>601187.48</v>
      </c>
      <c r="N78" s="164">
        <f t="shared" si="17"/>
        <v>3662513.0099999993</v>
      </c>
      <c r="O78" s="358">
        <v>0.02</v>
      </c>
      <c r="P78" s="164">
        <v>200.14</v>
      </c>
      <c r="Q78" s="359">
        <v>2781519.8576000002</v>
      </c>
      <c r="R78" s="360">
        <f t="shared" si="18"/>
        <v>1.5328671763209629</v>
      </c>
      <c r="S78" s="344"/>
      <c r="V78" s="23"/>
    </row>
    <row r="79" spans="1:22" ht="12" customHeight="1" x14ac:dyDescent="0.2">
      <c r="A79" s="353">
        <v>45355</v>
      </c>
      <c r="B79" s="164">
        <v>11912.85</v>
      </c>
      <c r="C79" s="164">
        <v>4325758.07</v>
      </c>
      <c r="D79" s="164">
        <v>40829.58</v>
      </c>
      <c r="E79" s="354">
        <v>0</v>
      </c>
      <c r="F79" s="368">
        <f t="shared" si="15"/>
        <v>4378500.5</v>
      </c>
      <c r="G79" s="354">
        <v>0</v>
      </c>
      <c r="H79" s="356">
        <v>110221.47</v>
      </c>
      <c r="I79" s="357">
        <v>7235.3300000000017</v>
      </c>
      <c r="J79" s="354">
        <v>0</v>
      </c>
      <c r="K79" s="369">
        <f t="shared" si="14"/>
        <v>117456.8</v>
      </c>
      <c r="L79" s="164">
        <f t="shared" si="16"/>
        <v>4261043.7</v>
      </c>
      <c r="M79" s="164">
        <v>600961.27</v>
      </c>
      <c r="N79" s="164">
        <f t="shared" si="17"/>
        <v>3660082.43</v>
      </c>
      <c r="O79" s="358">
        <v>0.02</v>
      </c>
      <c r="P79" s="164">
        <v>200</v>
      </c>
      <c r="Q79" s="359">
        <v>2781519.8576000002</v>
      </c>
      <c r="R79" s="360">
        <f t="shared" si="18"/>
        <v>1.5319120186603983</v>
      </c>
      <c r="S79" s="344"/>
      <c r="T79" s="24"/>
      <c r="V79" s="23"/>
    </row>
    <row r="80" spans="1:22" ht="12" customHeight="1" x14ac:dyDescent="0.2">
      <c r="A80" s="353">
        <v>45356</v>
      </c>
      <c r="B80" s="164">
        <v>25854.22</v>
      </c>
      <c r="C80" s="164">
        <v>4296310.3499999996</v>
      </c>
      <c r="D80" s="164">
        <v>29477.3</v>
      </c>
      <c r="E80" s="354">
        <v>0</v>
      </c>
      <c r="F80" s="368">
        <f t="shared" si="15"/>
        <v>4351641.8699999992</v>
      </c>
      <c r="G80" s="354">
        <v>0</v>
      </c>
      <c r="H80" s="370">
        <v>85209.54</v>
      </c>
      <c r="I80" s="357">
        <v>7435.3300000000017</v>
      </c>
      <c r="J80" s="354">
        <v>0</v>
      </c>
      <c r="K80" s="369">
        <f t="shared" si="14"/>
        <v>92644.87</v>
      </c>
      <c r="L80" s="164">
        <f t="shared" si="16"/>
        <v>4258996.9999999991</v>
      </c>
      <c r="M80" s="164">
        <v>571659.9</v>
      </c>
      <c r="N80" s="164">
        <f t="shared" si="17"/>
        <v>3687337.0999999992</v>
      </c>
      <c r="O80" s="358">
        <v>0.02</v>
      </c>
      <c r="P80" s="164">
        <v>201.49</v>
      </c>
      <c r="Q80" s="359">
        <v>2781519.8576000002</v>
      </c>
      <c r="R80" s="360">
        <f t="shared" si="18"/>
        <v>1.5311761979203777</v>
      </c>
      <c r="S80" s="344"/>
      <c r="V80" s="23"/>
    </row>
    <row r="81" spans="1:22" ht="12" customHeight="1" x14ac:dyDescent="0.2">
      <c r="A81" s="353">
        <v>45357</v>
      </c>
      <c r="B81" s="164">
        <v>4018.18</v>
      </c>
      <c r="C81" s="164">
        <v>4293527.78</v>
      </c>
      <c r="D81" s="164">
        <v>30969.8</v>
      </c>
      <c r="E81" s="354">
        <v>0</v>
      </c>
      <c r="F81" s="368">
        <f t="shared" si="15"/>
        <v>4328515.76</v>
      </c>
      <c r="G81" s="354">
        <v>0</v>
      </c>
      <c r="H81" s="356">
        <v>69110.240000000005</v>
      </c>
      <c r="I81" s="357">
        <v>2011.7799999999997</v>
      </c>
      <c r="J81" s="354">
        <v>0</v>
      </c>
      <c r="K81" s="369">
        <f t="shared" si="14"/>
        <v>71122.02</v>
      </c>
      <c r="L81" s="164">
        <f t="shared" si="16"/>
        <v>4257393.74</v>
      </c>
      <c r="M81" s="164">
        <v>570399.67000000004</v>
      </c>
      <c r="N81" s="164">
        <f t="shared" si="17"/>
        <v>3686994.0700000003</v>
      </c>
      <c r="O81" s="358">
        <v>0.02</v>
      </c>
      <c r="P81" s="164">
        <v>201.48</v>
      </c>
      <c r="Q81" s="359">
        <v>2781519.8576000002</v>
      </c>
      <c r="R81" s="360">
        <f t="shared" si="18"/>
        <v>1.5305998008130128</v>
      </c>
      <c r="S81" s="344"/>
      <c r="V81" s="23"/>
    </row>
    <row r="82" spans="1:22" ht="12" customHeight="1" x14ac:dyDescent="0.2">
      <c r="A82" s="353">
        <v>45358</v>
      </c>
      <c r="B82" s="164">
        <v>16411.11</v>
      </c>
      <c r="C82" s="164">
        <v>4255372.91</v>
      </c>
      <c r="D82" s="164">
        <v>37897.08</v>
      </c>
      <c r="E82" s="354">
        <v>0</v>
      </c>
      <c r="F82" s="368">
        <f t="shared" si="15"/>
        <v>4309681.1000000006</v>
      </c>
      <c r="G82" s="354">
        <v>0</v>
      </c>
      <c r="H82" s="356">
        <v>53957.279999999999</v>
      </c>
      <c r="I82" s="357">
        <v>2213.2599999999998</v>
      </c>
      <c r="J82" s="354">
        <v>0</v>
      </c>
      <c r="K82" s="369">
        <f t="shared" si="14"/>
        <v>56170.54</v>
      </c>
      <c r="L82" s="164">
        <f t="shared" si="16"/>
        <v>4253510.5600000005</v>
      </c>
      <c r="M82" s="164">
        <v>746768.53</v>
      </c>
      <c r="N82" s="164">
        <f t="shared" si="17"/>
        <v>3506742.0300000003</v>
      </c>
      <c r="O82" s="358">
        <v>0.02</v>
      </c>
      <c r="P82" s="164">
        <v>191.63</v>
      </c>
      <c r="Q82" s="359">
        <v>2781519.8576000002</v>
      </c>
      <c r="R82" s="360">
        <f t="shared" si="18"/>
        <v>1.5292037367189926</v>
      </c>
      <c r="S82" s="344"/>
      <c r="V82" s="23"/>
    </row>
    <row r="83" spans="1:22" ht="12" customHeight="1" x14ac:dyDescent="0.2">
      <c r="A83" s="353">
        <v>45359</v>
      </c>
      <c r="B83" s="164">
        <v>2859.61</v>
      </c>
      <c r="C83" s="164">
        <v>4223546.51</v>
      </c>
      <c r="D83" s="164">
        <v>66374.58</v>
      </c>
      <c r="E83" s="354">
        <v>0</v>
      </c>
      <c r="F83" s="368">
        <f t="shared" si="15"/>
        <v>4292780.7</v>
      </c>
      <c r="G83" s="354">
        <v>0</v>
      </c>
      <c r="H83" s="356">
        <v>39226.25</v>
      </c>
      <c r="I83" s="357">
        <v>2404.89</v>
      </c>
      <c r="J83" s="354">
        <v>0</v>
      </c>
      <c r="K83" s="369">
        <f t="shared" si="14"/>
        <v>41631.14</v>
      </c>
      <c r="L83" s="164">
        <f t="shared" si="16"/>
        <v>4251149.5600000005</v>
      </c>
      <c r="M83" s="164">
        <v>715937.42</v>
      </c>
      <c r="N83" s="164">
        <f t="shared" si="17"/>
        <v>3535212.1400000006</v>
      </c>
      <c r="O83" s="358">
        <v>0.02</v>
      </c>
      <c r="P83" s="164">
        <v>193.18</v>
      </c>
      <c r="Q83" s="359">
        <v>2781519.8576000002</v>
      </c>
      <c r="R83" s="360">
        <f t="shared" si="18"/>
        <v>1.5283549202010918</v>
      </c>
      <c r="S83" s="344"/>
      <c r="V83" s="23"/>
    </row>
    <row r="84" spans="1:22" ht="12" customHeight="1" x14ac:dyDescent="0.2">
      <c r="A84" s="353">
        <v>45360</v>
      </c>
      <c r="B84" s="164">
        <v>2859.61</v>
      </c>
      <c r="C84" s="164">
        <v>4223546.51</v>
      </c>
      <c r="D84" s="164">
        <v>66374.58</v>
      </c>
      <c r="E84" s="354">
        <v>0</v>
      </c>
      <c r="F84" s="368">
        <f t="shared" si="15"/>
        <v>4292780.7</v>
      </c>
      <c r="G84" s="354">
        <v>0</v>
      </c>
      <c r="H84" s="356">
        <v>39293.43</v>
      </c>
      <c r="I84" s="357">
        <v>2598.0699999999997</v>
      </c>
      <c r="J84" s="354">
        <v>0</v>
      </c>
      <c r="K84" s="369">
        <f t="shared" si="14"/>
        <v>41891.5</v>
      </c>
      <c r="L84" s="164">
        <f t="shared" si="16"/>
        <v>4250889.2</v>
      </c>
      <c r="M84" s="164">
        <v>716040.95</v>
      </c>
      <c r="N84" s="164">
        <f t="shared" si="17"/>
        <v>3534848.25</v>
      </c>
      <c r="O84" s="358">
        <v>0.02</v>
      </c>
      <c r="P84" s="164">
        <v>193.16</v>
      </c>
      <c r="Q84" s="359">
        <v>2781519.8576000002</v>
      </c>
      <c r="R84" s="360">
        <f t="shared" si="18"/>
        <v>1.5282613166989314</v>
      </c>
      <c r="S84" s="344"/>
      <c r="V84" s="23"/>
    </row>
    <row r="85" spans="1:22" ht="12" customHeight="1" x14ac:dyDescent="0.2">
      <c r="A85" s="353">
        <v>45361</v>
      </c>
      <c r="B85" s="164">
        <v>2859.61</v>
      </c>
      <c r="C85" s="164">
        <v>4223546.51</v>
      </c>
      <c r="D85" s="164">
        <v>66374.58</v>
      </c>
      <c r="E85" s="354">
        <v>0</v>
      </c>
      <c r="F85" s="368">
        <f t="shared" si="15"/>
        <v>4292780.7</v>
      </c>
      <c r="G85" s="354">
        <v>0</v>
      </c>
      <c r="H85" s="356">
        <v>39360.61</v>
      </c>
      <c r="I85" s="357">
        <v>2791.2299999999996</v>
      </c>
      <c r="J85" s="354">
        <v>0</v>
      </c>
      <c r="K85" s="369">
        <f t="shared" si="14"/>
        <v>42151.839999999997</v>
      </c>
      <c r="L85" s="164">
        <f t="shared" si="16"/>
        <v>4250628.8600000003</v>
      </c>
      <c r="M85" s="164">
        <v>716145.09</v>
      </c>
      <c r="N85" s="164">
        <f t="shared" si="17"/>
        <v>3534483.7700000005</v>
      </c>
      <c r="O85" s="358">
        <v>0.02</v>
      </c>
      <c r="P85" s="164">
        <v>193.14</v>
      </c>
      <c r="Q85" s="359">
        <v>2781519.8576000002</v>
      </c>
      <c r="R85" s="360">
        <f t="shared" si="18"/>
        <v>1.5281677203870845</v>
      </c>
      <c r="S85" s="344"/>
      <c r="V85" s="23"/>
    </row>
    <row r="86" spans="1:22" ht="12" customHeight="1" x14ac:dyDescent="0.2">
      <c r="A86" s="353">
        <v>45362</v>
      </c>
      <c r="B86" s="164">
        <v>7400.73</v>
      </c>
      <c r="C86" s="164">
        <v>4223351.43</v>
      </c>
      <c r="D86" s="164">
        <v>31549.58</v>
      </c>
      <c r="E86" s="354">
        <v>0</v>
      </c>
      <c r="F86" s="368">
        <f t="shared" si="15"/>
        <v>4262301.74</v>
      </c>
      <c r="G86" s="354">
        <v>0</v>
      </c>
      <c r="H86" s="356">
        <v>9144.41</v>
      </c>
      <c r="I86" s="357">
        <v>2984.37</v>
      </c>
      <c r="J86" s="354">
        <v>0</v>
      </c>
      <c r="K86" s="369">
        <f t="shared" si="14"/>
        <v>12128.779999999999</v>
      </c>
      <c r="L86" s="164">
        <f t="shared" si="16"/>
        <v>4250172.96</v>
      </c>
      <c r="M86" s="164">
        <v>716033.27</v>
      </c>
      <c r="N86" s="164">
        <f t="shared" si="17"/>
        <v>3534139.69</v>
      </c>
      <c r="O86" s="358">
        <v>0.02</v>
      </c>
      <c r="P86" s="164">
        <v>193.12</v>
      </c>
      <c r="Q86" s="359">
        <v>2781519.8576000002</v>
      </c>
      <c r="R86" s="360">
        <f t="shared" si="18"/>
        <v>1.5280038171890704</v>
      </c>
      <c r="S86" s="344"/>
      <c r="V86" s="23"/>
    </row>
    <row r="87" spans="1:22" ht="12" customHeight="1" x14ac:dyDescent="0.2">
      <c r="A87" s="353">
        <v>45363</v>
      </c>
      <c r="B87" s="164">
        <v>37135.449999999997</v>
      </c>
      <c r="C87" s="164">
        <v>4222190.33</v>
      </c>
      <c r="D87" s="164">
        <v>2576.08</v>
      </c>
      <c r="E87" s="354">
        <v>0</v>
      </c>
      <c r="F87" s="368">
        <f t="shared" si="15"/>
        <v>4261901.8600000003</v>
      </c>
      <c r="G87" s="354">
        <v>0</v>
      </c>
      <c r="H87" s="356">
        <v>9018.65</v>
      </c>
      <c r="I87" s="357">
        <v>3177.49</v>
      </c>
      <c r="J87" s="354">
        <v>0</v>
      </c>
      <c r="K87" s="369">
        <f t="shared" si="14"/>
        <v>12196.14</v>
      </c>
      <c r="L87" s="164">
        <f t="shared" si="16"/>
        <v>4249705.7200000007</v>
      </c>
      <c r="M87" s="164">
        <v>715168.91</v>
      </c>
      <c r="N87" s="164">
        <f t="shared" si="17"/>
        <v>3534536.8100000005</v>
      </c>
      <c r="O87" s="358">
        <v>0.02</v>
      </c>
      <c r="P87" s="164">
        <v>193.14</v>
      </c>
      <c r="Q87" s="359">
        <v>2781519.8576000002</v>
      </c>
      <c r="R87" s="360">
        <f t="shared" si="18"/>
        <v>1.5278358370832579</v>
      </c>
      <c r="S87" s="363"/>
      <c r="V87" s="23"/>
    </row>
    <row r="88" spans="1:22" ht="12" customHeight="1" x14ac:dyDescent="0.2">
      <c r="A88" s="353">
        <v>45364</v>
      </c>
      <c r="B88" s="164">
        <v>37135.449999999997</v>
      </c>
      <c r="C88" s="164">
        <v>4209551.0799999991</v>
      </c>
      <c r="D88" s="164">
        <v>14516.080000000016</v>
      </c>
      <c r="E88" s="354">
        <v>0</v>
      </c>
      <c r="F88" s="368">
        <f t="shared" si="15"/>
        <v>4261202.6099999994</v>
      </c>
      <c r="G88" s="354">
        <v>0</v>
      </c>
      <c r="H88" s="356">
        <v>9189.56</v>
      </c>
      <c r="I88" s="364">
        <v>3370.63</v>
      </c>
      <c r="J88" s="354">
        <v>0</v>
      </c>
      <c r="K88" s="369">
        <f t="shared" si="14"/>
        <v>12560.189999999999</v>
      </c>
      <c r="L88" s="164">
        <f t="shared" si="16"/>
        <v>4248642.419999999</v>
      </c>
      <c r="M88" s="164">
        <v>702981.05</v>
      </c>
      <c r="N88" s="164">
        <f t="shared" si="17"/>
        <v>3545661.3699999992</v>
      </c>
      <c r="O88" s="358">
        <v>0.02</v>
      </c>
      <c r="P88" s="164">
        <v>193.75</v>
      </c>
      <c r="Q88" s="359">
        <v>2781519.8576000002</v>
      </c>
      <c r="R88" s="360">
        <f t="shared" si="18"/>
        <v>1.5274535640618749</v>
      </c>
      <c r="S88" s="344"/>
      <c r="V88" s="23"/>
    </row>
    <row r="89" spans="1:22" ht="12" customHeight="1" x14ac:dyDescent="0.2">
      <c r="A89" s="353">
        <v>45365</v>
      </c>
      <c r="B89" s="164">
        <v>38079.61</v>
      </c>
      <c r="C89" s="164">
        <v>4139274.13</v>
      </c>
      <c r="D89" s="164">
        <v>80980.58</v>
      </c>
      <c r="E89" s="354">
        <v>0</v>
      </c>
      <c r="F89" s="368">
        <f t="shared" si="15"/>
        <v>4258334.3199999994</v>
      </c>
      <c r="G89" s="354">
        <v>0</v>
      </c>
      <c r="H89" s="356">
        <v>9753.9599999999991</v>
      </c>
      <c r="I89" s="357">
        <v>3564.3799999999997</v>
      </c>
      <c r="J89" s="354">
        <v>0</v>
      </c>
      <c r="K89" s="369">
        <f t="shared" si="14"/>
        <v>13318.339999999998</v>
      </c>
      <c r="L89" s="164">
        <f t="shared" si="16"/>
        <v>4245015.9799999995</v>
      </c>
      <c r="M89" s="164">
        <v>633690.13</v>
      </c>
      <c r="N89" s="164">
        <f t="shared" si="17"/>
        <v>3611325.8499999996</v>
      </c>
      <c r="O89" s="358">
        <v>0.02</v>
      </c>
      <c r="P89" s="164">
        <v>197.34</v>
      </c>
      <c r="Q89" s="359">
        <v>2781519.8576000002</v>
      </c>
      <c r="R89" s="360">
        <f t="shared" si="18"/>
        <v>1.5261498020232573</v>
      </c>
      <c r="S89" s="344"/>
      <c r="V89" s="23"/>
    </row>
    <row r="90" spans="1:22" ht="12" customHeight="1" x14ac:dyDescent="0.2">
      <c r="A90" s="353">
        <v>45366</v>
      </c>
      <c r="B90" s="164">
        <v>49925.88</v>
      </c>
      <c r="C90" s="164">
        <v>3934100.94</v>
      </c>
      <c r="D90" s="164">
        <v>246847.08000000013</v>
      </c>
      <c r="E90" s="354">
        <v>0</v>
      </c>
      <c r="F90" s="368">
        <f t="shared" si="15"/>
        <v>4230873.9000000004</v>
      </c>
      <c r="G90" s="354">
        <v>0</v>
      </c>
      <c r="H90" s="356">
        <v>11015.12</v>
      </c>
      <c r="I90" s="357">
        <v>3761.72</v>
      </c>
      <c r="J90" s="354">
        <v>0</v>
      </c>
      <c r="K90" s="369">
        <f t="shared" si="14"/>
        <v>14776.84</v>
      </c>
      <c r="L90" s="164">
        <f t="shared" si="16"/>
        <v>4216097.0600000005</v>
      </c>
      <c r="M90" s="164">
        <v>701978.57</v>
      </c>
      <c r="N90" s="164">
        <f t="shared" si="17"/>
        <v>3514118.4900000007</v>
      </c>
      <c r="O90" s="358">
        <v>0.02</v>
      </c>
      <c r="P90" s="164">
        <v>192.03</v>
      </c>
      <c r="Q90" s="359">
        <v>2781519.8576000002</v>
      </c>
      <c r="R90" s="360">
        <f t="shared" si="18"/>
        <v>1.5157529968661836</v>
      </c>
      <c r="S90" s="344"/>
      <c r="V90" s="23"/>
    </row>
    <row r="91" spans="1:22" ht="12" customHeight="1" x14ac:dyDescent="0.2">
      <c r="A91" s="353">
        <v>45367</v>
      </c>
      <c r="B91" s="164">
        <v>49925.88</v>
      </c>
      <c r="C91" s="164">
        <v>3934100.94</v>
      </c>
      <c r="D91" s="164">
        <v>246847.08000000013</v>
      </c>
      <c r="E91" s="354">
        <v>0</v>
      </c>
      <c r="F91" s="368">
        <f t="shared" si="15"/>
        <v>4230873.9000000004</v>
      </c>
      <c r="G91" s="354">
        <v>0</v>
      </c>
      <c r="H91" s="356">
        <v>11082.23</v>
      </c>
      <c r="I91" s="357">
        <v>3953.75</v>
      </c>
      <c r="J91" s="354">
        <v>0</v>
      </c>
      <c r="K91" s="369">
        <f t="shared" si="14"/>
        <v>15035.98</v>
      </c>
      <c r="L91" s="164">
        <f t="shared" si="16"/>
        <v>4215837.92</v>
      </c>
      <c r="M91" s="164">
        <v>702084.37</v>
      </c>
      <c r="N91" s="164">
        <f t="shared" si="17"/>
        <v>3513753.55</v>
      </c>
      <c r="O91" s="358">
        <v>0.02</v>
      </c>
      <c r="P91" s="164">
        <v>192.01</v>
      </c>
      <c r="Q91" s="359">
        <v>2781519.8576000002</v>
      </c>
      <c r="R91" s="360">
        <f t="shared" si="18"/>
        <v>1.5156598319731514</v>
      </c>
      <c r="S91" s="344"/>
      <c r="V91" s="23"/>
    </row>
    <row r="92" spans="1:22" ht="12" customHeight="1" x14ac:dyDescent="0.2">
      <c r="A92" s="353">
        <v>45368</v>
      </c>
      <c r="B92" s="164">
        <v>49925.88</v>
      </c>
      <c r="C92" s="164">
        <v>3934100.94</v>
      </c>
      <c r="D92" s="164">
        <v>246847.08000000013</v>
      </c>
      <c r="E92" s="354">
        <v>0</v>
      </c>
      <c r="F92" s="368">
        <f t="shared" si="15"/>
        <v>4230873.9000000004</v>
      </c>
      <c r="G92" s="354">
        <v>0</v>
      </c>
      <c r="H92" s="356">
        <v>11149.33</v>
      </c>
      <c r="I92" s="357">
        <v>4145.76</v>
      </c>
      <c r="J92" s="354">
        <v>0</v>
      </c>
      <c r="K92" s="369">
        <f t="shared" si="14"/>
        <v>15295.09</v>
      </c>
      <c r="L92" s="164">
        <f t="shared" si="16"/>
        <v>4215578.8100000005</v>
      </c>
      <c r="M92" s="164">
        <v>702188.03</v>
      </c>
      <c r="N92" s="164">
        <f t="shared" si="17"/>
        <v>3513390.7800000003</v>
      </c>
      <c r="O92" s="358">
        <v>0.02</v>
      </c>
      <c r="P92" s="164">
        <v>191.99</v>
      </c>
      <c r="Q92" s="359">
        <v>2781519.8576000002</v>
      </c>
      <c r="R92" s="360">
        <f t="shared" si="18"/>
        <v>1.5155666778655896</v>
      </c>
      <c r="S92" s="344"/>
      <c r="V92" s="23"/>
    </row>
    <row r="93" spans="1:22" ht="12" customHeight="1" x14ac:dyDescent="0.2">
      <c r="A93" s="353">
        <v>45369</v>
      </c>
      <c r="B93" s="164">
        <v>116817.32000000011</v>
      </c>
      <c r="C93" s="164">
        <v>3933790.59</v>
      </c>
      <c r="D93" s="164">
        <v>179386.08000000013</v>
      </c>
      <c r="E93" s="354">
        <v>0</v>
      </c>
      <c r="F93" s="368">
        <f t="shared" si="15"/>
        <v>4229993.99</v>
      </c>
      <c r="G93" s="354">
        <v>0</v>
      </c>
      <c r="H93" s="356">
        <v>10646.87</v>
      </c>
      <c r="I93" s="357">
        <v>4337.75</v>
      </c>
      <c r="J93" s="354">
        <v>0</v>
      </c>
      <c r="K93" s="369">
        <f t="shared" si="14"/>
        <v>14984.62</v>
      </c>
      <c r="L93" s="164">
        <f t="shared" si="16"/>
        <v>4215009.37</v>
      </c>
      <c r="M93" s="164">
        <v>701656.42</v>
      </c>
      <c r="N93" s="164">
        <f t="shared" si="17"/>
        <v>3513352.95</v>
      </c>
      <c r="O93" s="358">
        <v>0.02</v>
      </c>
      <c r="P93" s="164">
        <v>191.99</v>
      </c>
      <c r="Q93" s="359">
        <v>2781519.8576000002</v>
      </c>
      <c r="R93" s="360">
        <f t="shared" si="18"/>
        <v>1.5153619552573925</v>
      </c>
      <c r="S93" s="344"/>
      <c r="V93" s="23"/>
    </row>
    <row r="94" spans="1:22" ht="12" customHeight="1" x14ac:dyDescent="0.2">
      <c r="A94" s="353">
        <v>45370</v>
      </c>
      <c r="B94" s="164">
        <v>293356.10000000009</v>
      </c>
      <c r="C94" s="164">
        <v>4053400.33</v>
      </c>
      <c r="D94" s="164">
        <v>3449.58</v>
      </c>
      <c r="E94" s="354">
        <v>0</v>
      </c>
      <c r="F94" s="368">
        <f t="shared" si="15"/>
        <v>4350206.01</v>
      </c>
      <c r="G94" s="354">
        <v>0</v>
      </c>
      <c r="H94" s="356">
        <v>149920.99</v>
      </c>
      <c r="I94" s="357">
        <v>4529.74</v>
      </c>
      <c r="J94" s="354">
        <v>0</v>
      </c>
      <c r="K94" s="369">
        <f t="shared" si="14"/>
        <v>154450.72999999998</v>
      </c>
      <c r="L94" s="164">
        <f t="shared" si="16"/>
        <v>4195755.2799999993</v>
      </c>
      <c r="M94" s="164">
        <v>584285.15</v>
      </c>
      <c r="N94" s="164">
        <f t="shared" si="17"/>
        <v>3611470.1299999994</v>
      </c>
      <c r="O94" s="358">
        <v>0.02</v>
      </c>
      <c r="P94" s="164">
        <v>197.35</v>
      </c>
      <c r="Q94" s="359">
        <v>2781519.8576000002</v>
      </c>
      <c r="R94" s="360">
        <f t="shared" si="18"/>
        <v>1.5084398080192944</v>
      </c>
      <c r="S94" s="344"/>
      <c r="V94" s="23"/>
    </row>
    <row r="95" spans="1:22" ht="12" customHeight="1" x14ac:dyDescent="0.2">
      <c r="A95" s="353">
        <v>45371</v>
      </c>
      <c r="B95" s="164">
        <v>293326.10000000009</v>
      </c>
      <c r="C95" s="164">
        <v>4043257.65</v>
      </c>
      <c r="D95" s="164">
        <v>13299.58</v>
      </c>
      <c r="E95" s="354">
        <v>0</v>
      </c>
      <c r="F95" s="368">
        <f t="shared" si="15"/>
        <v>4349883.33</v>
      </c>
      <c r="G95" s="354">
        <v>0</v>
      </c>
      <c r="H95" s="356">
        <v>150040.46</v>
      </c>
      <c r="I95" s="357">
        <v>4727.09</v>
      </c>
      <c r="J95" s="354">
        <v>0</v>
      </c>
      <c r="K95" s="369">
        <f t="shared" si="14"/>
        <v>154767.54999999999</v>
      </c>
      <c r="L95" s="164">
        <f t="shared" si="16"/>
        <v>4195115.78</v>
      </c>
      <c r="M95" s="164">
        <v>574358.9</v>
      </c>
      <c r="N95" s="164">
        <f t="shared" si="17"/>
        <v>3620756.8800000004</v>
      </c>
      <c r="O95" s="358">
        <v>0.02</v>
      </c>
      <c r="P95" s="164">
        <v>197.86</v>
      </c>
      <c r="Q95" s="359">
        <v>2781519.8576000002</v>
      </c>
      <c r="R95" s="360">
        <f t="shared" si="18"/>
        <v>1.5082098977426333</v>
      </c>
      <c r="S95" s="344"/>
      <c r="V95" s="23"/>
    </row>
    <row r="96" spans="1:22" ht="12" customHeight="1" x14ac:dyDescent="0.2">
      <c r="A96" s="353">
        <v>45372</v>
      </c>
      <c r="B96" s="164">
        <v>154741.3600000001</v>
      </c>
      <c r="C96" s="164">
        <v>4043216.2</v>
      </c>
      <c r="D96" s="164">
        <v>31218.81</v>
      </c>
      <c r="E96" s="354">
        <v>0</v>
      </c>
      <c r="F96" s="368">
        <f t="shared" si="15"/>
        <v>4229176.37</v>
      </c>
      <c r="G96" s="354">
        <v>0</v>
      </c>
      <c r="H96" s="356">
        <v>9652.7800000000007</v>
      </c>
      <c r="I96" s="357">
        <v>4924.95</v>
      </c>
      <c r="J96" s="354">
        <v>0</v>
      </c>
      <c r="K96" s="369">
        <f t="shared" si="14"/>
        <v>14577.73</v>
      </c>
      <c r="L96" s="164">
        <f t="shared" si="16"/>
        <v>4214598.6399999997</v>
      </c>
      <c r="M96" s="164">
        <v>566565.55000000005</v>
      </c>
      <c r="N96" s="164">
        <f t="shared" si="17"/>
        <v>3648033.09</v>
      </c>
      <c r="O96" s="358">
        <v>0.02</v>
      </c>
      <c r="P96" s="164">
        <v>199.35</v>
      </c>
      <c r="Q96" s="359">
        <v>2781519.8576000002</v>
      </c>
      <c r="R96" s="360">
        <f t="shared" si="18"/>
        <v>1.5152142913825946</v>
      </c>
      <c r="S96" s="344"/>
      <c r="V96" s="23"/>
    </row>
    <row r="97" spans="1:22" ht="12" customHeight="1" x14ac:dyDescent="0.2">
      <c r="A97" s="353">
        <v>45373</v>
      </c>
      <c r="B97" s="164">
        <v>164518.9500000001</v>
      </c>
      <c r="C97" s="164">
        <v>4042670.15</v>
      </c>
      <c r="D97" s="164">
        <v>21368.81</v>
      </c>
      <c r="E97" s="354">
        <v>0</v>
      </c>
      <c r="F97" s="368">
        <f t="shared" si="15"/>
        <v>4228557.9099999992</v>
      </c>
      <c r="G97" s="354">
        <v>0</v>
      </c>
      <c r="H97" s="356">
        <v>9647.4699999999993</v>
      </c>
      <c r="I97" s="357">
        <v>5124.3</v>
      </c>
      <c r="J97" s="354">
        <v>0</v>
      </c>
      <c r="K97" s="369">
        <f t="shared" si="14"/>
        <v>14771.77</v>
      </c>
      <c r="L97" s="164">
        <f t="shared" si="16"/>
        <v>4213786.1399999997</v>
      </c>
      <c r="M97" s="164">
        <v>566909.81999999995</v>
      </c>
      <c r="N97" s="164">
        <f t="shared" si="17"/>
        <v>3646876.32</v>
      </c>
      <c r="O97" s="358">
        <v>0.02</v>
      </c>
      <c r="P97" s="164">
        <v>199.28</v>
      </c>
      <c r="Q97" s="359">
        <v>2781519.8576000002</v>
      </c>
      <c r="R97" s="360">
        <f t="shared" si="18"/>
        <v>1.5149221848934822</v>
      </c>
      <c r="S97" s="344"/>
      <c r="V97" s="23"/>
    </row>
    <row r="98" spans="1:22" ht="12" customHeight="1" x14ac:dyDescent="0.2">
      <c r="A98" s="353">
        <v>45374</v>
      </c>
      <c r="B98" s="164">
        <v>164518.9500000001</v>
      </c>
      <c r="C98" s="164">
        <v>4042670.15</v>
      </c>
      <c r="D98" s="164">
        <v>21368.81</v>
      </c>
      <c r="E98" s="354">
        <v>0</v>
      </c>
      <c r="F98" s="368">
        <f t="shared" si="15"/>
        <v>4228557.9099999992</v>
      </c>
      <c r="G98" s="354">
        <v>0</v>
      </c>
      <c r="H98" s="356">
        <v>9714.57</v>
      </c>
      <c r="I98" s="357">
        <v>5323.58</v>
      </c>
      <c r="J98" s="354">
        <v>0</v>
      </c>
      <c r="K98" s="369">
        <f t="shared" si="14"/>
        <v>15038.15</v>
      </c>
      <c r="L98" s="164">
        <f t="shared" si="16"/>
        <v>4213519.7599999988</v>
      </c>
      <c r="M98" s="164">
        <v>567016.4</v>
      </c>
      <c r="N98" s="164">
        <f t="shared" si="17"/>
        <v>3646503.3599999989</v>
      </c>
      <c r="O98" s="358">
        <v>0.02</v>
      </c>
      <c r="P98" s="164">
        <v>199.26</v>
      </c>
      <c r="Q98" s="359">
        <v>2781519.8576000002</v>
      </c>
      <c r="R98" s="360">
        <f t="shared" si="18"/>
        <v>1.5148264171069346</v>
      </c>
      <c r="S98" s="344"/>
      <c r="V98" s="23"/>
    </row>
    <row r="99" spans="1:22" ht="12" customHeight="1" x14ac:dyDescent="0.2">
      <c r="A99" s="353">
        <v>45375</v>
      </c>
      <c r="B99" s="164">
        <v>164518.9500000001</v>
      </c>
      <c r="C99" s="164">
        <v>4042670.15</v>
      </c>
      <c r="D99" s="164">
        <v>21368.81</v>
      </c>
      <c r="E99" s="354">
        <v>0</v>
      </c>
      <c r="F99" s="368">
        <f t="shared" si="15"/>
        <v>4228557.9099999992</v>
      </c>
      <c r="G99" s="354">
        <v>0</v>
      </c>
      <c r="H99" s="356">
        <v>9781.67</v>
      </c>
      <c r="I99" s="357">
        <v>5522.84</v>
      </c>
      <c r="J99" s="354">
        <v>0</v>
      </c>
      <c r="K99" s="369">
        <f t="shared" si="14"/>
        <v>15304.51</v>
      </c>
      <c r="L99" s="164">
        <f t="shared" si="16"/>
        <v>4213253.3999999994</v>
      </c>
      <c r="M99" s="164">
        <v>567122.94999999995</v>
      </c>
      <c r="N99" s="164">
        <f t="shared" si="17"/>
        <v>3646130.4499999993</v>
      </c>
      <c r="O99" s="358">
        <v>0.02</v>
      </c>
      <c r="P99" s="164">
        <v>199.24</v>
      </c>
      <c r="Q99" s="359">
        <v>2781519.8576000002</v>
      </c>
      <c r="R99" s="360">
        <f t="shared" si="18"/>
        <v>1.5147306565107008</v>
      </c>
      <c r="S99" s="344"/>
      <c r="V99" s="23"/>
    </row>
    <row r="100" spans="1:22" ht="12" customHeight="1" x14ac:dyDescent="0.2">
      <c r="A100" s="353">
        <v>45376</v>
      </c>
      <c r="B100" s="164">
        <v>164518.9500000001</v>
      </c>
      <c r="C100" s="164">
        <v>4038715.87</v>
      </c>
      <c r="D100" s="164">
        <v>21368.81</v>
      </c>
      <c r="E100" s="354">
        <v>0</v>
      </c>
      <c r="F100" s="368">
        <f t="shared" si="15"/>
        <v>4224603.63</v>
      </c>
      <c r="G100" s="354">
        <v>0</v>
      </c>
      <c r="H100" s="356">
        <v>9848.77</v>
      </c>
      <c r="I100" s="357">
        <v>5722.08</v>
      </c>
      <c r="J100" s="354">
        <v>0</v>
      </c>
      <c r="K100" s="369">
        <f t="shared" si="14"/>
        <v>15570.85</v>
      </c>
      <c r="L100" s="164">
        <f t="shared" si="16"/>
        <v>4209032.78</v>
      </c>
      <c r="M100" s="164">
        <v>568811.21</v>
      </c>
      <c r="N100" s="164">
        <f t="shared" si="17"/>
        <v>3640221.5700000003</v>
      </c>
      <c r="O100" s="358">
        <v>0.02</v>
      </c>
      <c r="P100" s="164">
        <v>198.92</v>
      </c>
      <c r="Q100" s="359">
        <v>2781519.8576000002</v>
      </c>
      <c r="R100" s="360">
        <f t="shared" si="18"/>
        <v>1.5132132774459901</v>
      </c>
      <c r="S100" s="344"/>
      <c r="V100" s="23"/>
    </row>
    <row r="101" spans="1:22" ht="12" customHeight="1" x14ac:dyDescent="0.2">
      <c r="A101" s="353">
        <v>45377</v>
      </c>
      <c r="B101" s="164">
        <v>164508.9500000001</v>
      </c>
      <c r="C101" s="164">
        <v>4090334.14</v>
      </c>
      <c r="D101" s="164">
        <v>21368.81</v>
      </c>
      <c r="E101" s="354">
        <v>0</v>
      </c>
      <c r="F101" s="368">
        <f t="shared" si="15"/>
        <v>4276211.8999999994</v>
      </c>
      <c r="G101" s="354">
        <v>61866.68</v>
      </c>
      <c r="H101" s="356">
        <v>9935.8600000000042</v>
      </c>
      <c r="I101" s="357">
        <v>5921</v>
      </c>
      <c r="J101" s="354">
        <v>0</v>
      </c>
      <c r="K101" s="369">
        <f>G101+H101+I101+J101+E101</f>
        <v>77723.540000000008</v>
      </c>
      <c r="L101" s="164">
        <v>4198488.3599999994</v>
      </c>
      <c r="M101" s="164">
        <v>612172.78359999997</v>
      </c>
      <c r="N101" s="164">
        <f t="shared" si="17"/>
        <v>3586315.5763999997</v>
      </c>
      <c r="O101" s="358">
        <v>0.02</v>
      </c>
      <c r="P101" s="164">
        <v>195.97</v>
      </c>
      <c r="Q101" s="359">
        <v>2781519.8576000002</v>
      </c>
      <c r="R101" s="360">
        <f t="shared" si="18"/>
        <v>1.5094223931310031</v>
      </c>
      <c r="S101" s="344"/>
      <c r="V101" s="23"/>
    </row>
    <row r="102" spans="1:22" ht="12" customHeight="1" x14ac:dyDescent="0.2">
      <c r="A102" s="353">
        <v>45378</v>
      </c>
      <c r="B102" s="164">
        <v>157488.2000000001</v>
      </c>
      <c r="C102" s="164">
        <v>4090291.1</v>
      </c>
      <c r="D102" s="164">
        <v>21368.81</v>
      </c>
      <c r="E102" s="354">
        <v>0</v>
      </c>
      <c r="F102" s="368">
        <f t="shared" si="15"/>
        <v>4269148.1099999994</v>
      </c>
      <c r="G102" s="354">
        <v>61866.68</v>
      </c>
      <c r="H102" s="356">
        <v>2982.93</v>
      </c>
      <c r="I102" s="357">
        <v>6116.97</v>
      </c>
      <c r="J102" s="354">
        <v>0</v>
      </c>
      <c r="K102" s="369">
        <f>G102+H102+I102+J102+E102</f>
        <v>70966.58</v>
      </c>
      <c r="L102" s="164">
        <v>4198181.5299999993</v>
      </c>
      <c r="M102" s="164">
        <v>612296.69999999995</v>
      </c>
      <c r="N102" s="164">
        <f t="shared" si="17"/>
        <v>3585884.8299999991</v>
      </c>
      <c r="O102" s="358">
        <v>0.02</v>
      </c>
      <c r="P102" s="164">
        <v>195.95</v>
      </c>
      <c r="Q102" s="359">
        <v>2781519.8576000002</v>
      </c>
      <c r="R102" s="360">
        <f t="shared" si="18"/>
        <v>1.509312082935244</v>
      </c>
      <c r="S102" s="344"/>
      <c r="V102" s="23"/>
    </row>
    <row r="103" spans="1:22" ht="12" customHeight="1" x14ac:dyDescent="0.2">
      <c r="A103" s="353">
        <v>45379</v>
      </c>
      <c r="B103" s="164">
        <v>115395.0000000001</v>
      </c>
      <c r="C103" s="164">
        <v>4090224.36</v>
      </c>
      <c r="D103" s="164">
        <v>1579.58</v>
      </c>
      <c r="E103" s="354">
        <v>0</v>
      </c>
      <c r="F103" s="368">
        <f t="shared" si="15"/>
        <v>4207198.9400000004</v>
      </c>
      <c r="G103" s="354">
        <v>0</v>
      </c>
      <c r="H103" s="356">
        <v>3030</v>
      </c>
      <c r="I103" s="357">
        <v>6312.92</v>
      </c>
      <c r="J103" s="354">
        <v>0</v>
      </c>
      <c r="K103" s="369">
        <f>G103+H103+I103+J103</f>
        <v>9342.92</v>
      </c>
      <c r="L103" s="164">
        <f t="shared" si="16"/>
        <v>4197856.0200000005</v>
      </c>
      <c r="M103" s="164">
        <v>612392.6</v>
      </c>
      <c r="N103" s="164">
        <f t="shared" si="17"/>
        <v>3585463.4200000004</v>
      </c>
      <c r="O103" s="358">
        <v>0.02</v>
      </c>
      <c r="P103" s="164">
        <v>195.93</v>
      </c>
      <c r="Q103" s="359">
        <v>2781519.8576000002</v>
      </c>
      <c r="R103" s="360">
        <f t="shared" si="18"/>
        <v>1.5091950569866031</v>
      </c>
      <c r="S103" s="344"/>
      <c r="V103" s="23"/>
    </row>
    <row r="104" spans="1:22" ht="12" customHeight="1" x14ac:dyDescent="0.2">
      <c r="A104" s="353">
        <v>45380</v>
      </c>
      <c r="B104" s="164">
        <v>115395.0000000001</v>
      </c>
      <c r="C104" s="164">
        <v>4090230.77</v>
      </c>
      <c r="D104" s="164">
        <v>1579.58</v>
      </c>
      <c r="E104" s="354">
        <v>0</v>
      </c>
      <c r="F104" s="368">
        <f t="shared" si="15"/>
        <v>4207205.3500000006</v>
      </c>
      <c r="G104" s="354">
        <v>0</v>
      </c>
      <c r="H104" s="356">
        <v>3097.07</v>
      </c>
      <c r="I104" s="357">
        <v>6508.85</v>
      </c>
      <c r="J104" s="354">
        <v>0</v>
      </c>
      <c r="K104" s="369">
        <f>G104+H104+I104+J104</f>
        <v>9605.92</v>
      </c>
      <c r="L104" s="164">
        <f t="shared" si="16"/>
        <v>4197599.4300000006</v>
      </c>
      <c r="M104" s="164">
        <v>612495.24</v>
      </c>
      <c r="N104" s="164">
        <f t="shared" si="17"/>
        <v>3585104.1900000004</v>
      </c>
      <c r="O104" s="358">
        <v>0.02</v>
      </c>
      <c r="P104" s="164">
        <v>195.91</v>
      </c>
      <c r="Q104" s="359">
        <v>2781519.8576000002</v>
      </c>
      <c r="R104" s="360">
        <f t="shared" si="18"/>
        <v>1.5091028088585523</v>
      </c>
      <c r="S104" s="344"/>
      <c r="V104" s="23"/>
    </row>
    <row r="105" spans="1:22" ht="12" customHeight="1" x14ac:dyDescent="0.2">
      <c r="A105" s="353">
        <v>45381</v>
      </c>
      <c r="B105" s="164">
        <v>115395.0000000001</v>
      </c>
      <c r="C105" s="164">
        <v>4090230.77</v>
      </c>
      <c r="D105" s="164">
        <v>1579.58</v>
      </c>
      <c r="E105" s="354">
        <v>0</v>
      </c>
      <c r="F105" s="368">
        <f t="shared" si="15"/>
        <v>4207205.3500000006</v>
      </c>
      <c r="G105" s="354">
        <v>0</v>
      </c>
      <c r="H105" s="356">
        <v>3164.14</v>
      </c>
      <c r="I105" s="357">
        <v>6704.76</v>
      </c>
      <c r="J105" s="354">
        <v>0</v>
      </c>
      <c r="K105" s="369">
        <f>G105+H105+I105+J105</f>
        <v>9868.9</v>
      </c>
      <c r="L105" s="164">
        <f t="shared" si="16"/>
        <v>4197336.45</v>
      </c>
      <c r="M105" s="164">
        <v>612600.43999999994</v>
      </c>
      <c r="N105" s="164">
        <f t="shared" si="17"/>
        <v>3584736.0100000002</v>
      </c>
      <c r="O105" s="358">
        <v>0.02</v>
      </c>
      <c r="P105" s="164">
        <v>195.89</v>
      </c>
      <c r="Q105" s="359">
        <v>2781519.8576000002</v>
      </c>
      <c r="R105" s="360">
        <f t="shared" si="18"/>
        <v>1.509008263425313</v>
      </c>
      <c r="S105" s="344"/>
      <c r="V105" s="23"/>
    </row>
    <row r="106" spans="1:22" ht="12" customHeight="1" x14ac:dyDescent="0.2">
      <c r="A106" s="353">
        <v>45382</v>
      </c>
      <c r="B106" s="164">
        <v>115375.1</v>
      </c>
      <c r="C106" s="164">
        <v>4090230.77</v>
      </c>
      <c r="D106" s="164">
        <v>1579.58</v>
      </c>
      <c r="E106" s="354">
        <v>0</v>
      </c>
      <c r="F106" s="368">
        <f t="shared" si="15"/>
        <v>4207185.45</v>
      </c>
      <c r="G106" s="354">
        <v>0</v>
      </c>
      <c r="H106" s="356">
        <v>3231.2</v>
      </c>
      <c r="I106" s="357">
        <v>6900.65</v>
      </c>
      <c r="J106" s="354">
        <v>0</v>
      </c>
      <c r="K106" s="369">
        <f>G106+H106+I106+J106</f>
        <v>10131.849999999999</v>
      </c>
      <c r="L106" s="164">
        <f t="shared" si="16"/>
        <v>4197053.6000000006</v>
      </c>
      <c r="M106" s="164">
        <v>612713.6</v>
      </c>
      <c r="N106" s="164">
        <f t="shared" si="17"/>
        <v>3584340.0000000005</v>
      </c>
      <c r="O106" s="358">
        <v>0.02</v>
      </c>
      <c r="P106" s="164">
        <v>195.87</v>
      </c>
      <c r="Q106" s="359">
        <v>2781519.8576000002</v>
      </c>
      <c r="R106" s="360">
        <f t="shared" si="18"/>
        <v>1.5089065744155341</v>
      </c>
      <c r="S106" s="344"/>
      <c r="V106" s="23"/>
    </row>
    <row r="107" spans="1:22" ht="12" customHeight="1" x14ac:dyDescent="0.2">
      <c r="A107" s="365" t="s">
        <v>274</v>
      </c>
      <c r="B107" s="366">
        <f>AVERAGE(B76:B106)</f>
        <v>85539.730645161326</v>
      </c>
      <c r="C107" s="366">
        <f t="shared" ref="C107:R107" si="19">AVERAGE(C76:C106)</f>
        <v>4135633.950322581</v>
      </c>
      <c r="D107" s="366">
        <f t="shared" si="19"/>
        <v>57704.355806451655</v>
      </c>
      <c r="E107" s="366">
        <f t="shared" si="19"/>
        <v>0</v>
      </c>
      <c r="F107" s="366">
        <f t="shared" si="19"/>
        <v>4278878.0367741939</v>
      </c>
      <c r="G107" s="366">
        <f t="shared" si="19"/>
        <v>3991.3987096774194</v>
      </c>
      <c r="H107" s="366">
        <f t="shared" si="19"/>
        <v>41854.890645161286</v>
      </c>
      <c r="I107" s="366">
        <f t="shared" si="19"/>
        <v>4865.5012903225806</v>
      </c>
      <c r="J107" s="366">
        <f t="shared" si="19"/>
        <v>0</v>
      </c>
      <c r="K107" s="366">
        <f t="shared" si="19"/>
        <v>50711.790645161287</v>
      </c>
      <c r="L107" s="366">
        <f t="shared" si="19"/>
        <v>4228166.2461290332</v>
      </c>
      <c r="M107" s="366">
        <f t="shared" si="19"/>
        <v>635054.04592258087</v>
      </c>
      <c r="N107" s="366">
        <f t="shared" si="19"/>
        <v>3593112.200206452</v>
      </c>
      <c r="O107" s="358">
        <v>0.02</v>
      </c>
      <c r="P107" s="366">
        <f t="shared" si="19"/>
        <v>196.34548387096774</v>
      </c>
      <c r="Q107" s="366">
        <f t="shared" si="19"/>
        <v>2781519.8576000021</v>
      </c>
      <c r="R107" s="366">
        <f t="shared" si="19"/>
        <v>1.5200920585112245</v>
      </c>
      <c r="S107" s="344"/>
      <c r="V107" s="23"/>
    </row>
    <row r="108" spans="1:22" ht="12" customHeight="1" x14ac:dyDescent="0.2">
      <c r="A108" s="365" t="s">
        <v>275</v>
      </c>
      <c r="B108" s="366">
        <f>SUM(B76:B106)</f>
        <v>2651731.6500000013</v>
      </c>
      <c r="C108" s="366">
        <f t="shared" ref="C108:R108" si="20">SUM(C76:C106)</f>
        <v>128204652.46000001</v>
      </c>
      <c r="D108" s="366">
        <f t="shared" si="20"/>
        <v>1788835.0300000012</v>
      </c>
      <c r="E108" s="366">
        <f t="shared" si="20"/>
        <v>0</v>
      </c>
      <c r="F108" s="366">
        <f t="shared" si="20"/>
        <v>132645219.14</v>
      </c>
      <c r="G108" s="366">
        <f t="shared" si="20"/>
        <v>123733.36</v>
      </c>
      <c r="H108" s="366">
        <f t="shared" si="20"/>
        <v>1297501.6099999999</v>
      </c>
      <c r="I108" s="366">
        <f t="shared" si="20"/>
        <v>150830.54</v>
      </c>
      <c r="J108" s="366">
        <f t="shared" si="20"/>
        <v>0</v>
      </c>
      <c r="K108" s="366">
        <f t="shared" si="20"/>
        <v>1572065.51</v>
      </c>
      <c r="L108" s="366">
        <f t="shared" si="20"/>
        <v>131073153.63000003</v>
      </c>
      <c r="M108" s="366">
        <f t="shared" si="20"/>
        <v>19686675.423600007</v>
      </c>
      <c r="N108" s="366">
        <f t="shared" si="20"/>
        <v>111386478.20640001</v>
      </c>
      <c r="O108" s="366">
        <f t="shared" si="20"/>
        <v>0.62000000000000022</v>
      </c>
      <c r="P108" s="366">
        <f t="shared" si="20"/>
        <v>6086.71</v>
      </c>
      <c r="Q108" s="366">
        <f t="shared" si="20"/>
        <v>86227115.585600063</v>
      </c>
      <c r="R108" s="366">
        <f t="shared" si="20"/>
        <v>47.122853813847961</v>
      </c>
      <c r="S108" s="344"/>
      <c r="V108" s="23"/>
    </row>
    <row r="109" spans="1:22" ht="12" customHeight="1" x14ac:dyDescent="0.2">
      <c r="A109" s="353">
        <v>45383</v>
      </c>
      <c r="B109" s="164">
        <v>115375.10000000011</v>
      </c>
      <c r="C109" s="371">
        <v>4077529.3</v>
      </c>
      <c r="D109" s="164">
        <v>1579.58</v>
      </c>
      <c r="E109" s="354">
        <v>0</v>
      </c>
      <c r="F109" s="368">
        <f t="shared" si="15"/>
        <v>4194483.9799999995</v>
      </c>
      <c r="G109" s="354">
        <v>0</v>
      </c>
      <c r="H109" s="356">
        <v>3299.32</v>
      </c>
      <c r="I109" s="357">
        <v>7089.6</v>
      </c>
      <c r="J109" s="354">
        <v>0</v>
      </c>
      <c r="K109" s="369">
        <f>G109+H109+I109+J109</f>
        <v>10388.92</v>
      </c>
      <c r="L109" s="164">
        <f t="shared" si="16"/>
        <v>4184095.0599999996</v>
      </c>
      <c r="M109" s="164">
        <v>605195.56000000006</v>
      </c>
      <c r="N109" s="164">
        <f>L109-M109</f>
        <v>3578899.4999999995</v>
      </c>
      <c r="O109" s="358">
        <v>0.02</v>
      </c>
      <c r="P109" s="164">
        <f>ROUND((N109*O109)/366,2)</f>
        <v>195.57</v>
      </c>
      <c r="Q109" s="359">
        <v>2781519.8576000002</v>
      </c>
      <c r="R109" s="360">
        <f>L109/Q109</f>
        <v>1.5042477761097826</v>
      </c>
      <c r="S109" s="344"/>
      <c r="V109" s="23"/>
    </row>
    <row r="110" spans="1:22" s="25" customFormat="1" ht="12" customHeight="1" x14ac:dyDescent="0.2">
      <c r="A110" s="353">
        <v>45384</v>
      </c>
      <c r="B110" s="164">
        <v>115375.10000000011</v>
      </c>
      <c r="C110" s="164">
        <v>4107341.16</v>
      </c>
      <c r="D110" s="164">
        <v>1579.58</v>
      </c>
      <c r="E110" s="354">
        <v>0</v>
      </c>
      <c r="F110" s="368">
        <f t="shared" si="15"/>
        <v>4224295.8400000008</v>
      </c>
      <c r="G110" s="354">
        <v>0</v>
      </c>
      <c r="H110" s="356">
        <v>3367.65</v>
      </c>
      <c r="I110" s="357">
        <v>7285.17</v>
      </c>
      <c r="J110" s="354">
        <v>0</v>
      </c>
      <c r="K110" s="369">
        <f t="shared" ref="K110:K171" si="21">G110+H110+I110+J110</f>
        <v>10652.82</v>
      </c>
      <c r="L110" s="164">
        <f t="shared" si="16"/>
        <v>4213643.0200000005</v>
      </c>
      <c r="M110" s="164">
        <v>593376.51</v>
      </c>
      <c r="N110" s="164">
        <f t="shared" ref="N110:N138" si="22">L110-M110</f>
        <v>3620266.5100000007</v>
      </c>
      <c r="O110" s="358">
        <v>0.02</v>
      </c>
      <c r="P110" s="164">
        <f t="shared" ref="P110:P137" si="23">ROUND((N110*O110)/366,2)</f>
        <v>197.83</v>
      </c>
      <c r="Q110" s="359">
        <v>2781519.8576000002</v>
      </c>
      <c r="R110" s="360">
        <f>L110/Q110</f>
        <v>1.5148707310095171</v>
      </c>
      <c r="S110" s="372"/>
      <c r="V110" s="26"/>
    </row>
    <row r="111" spans="1:22" s="25" customFormat="1" ht="12" customHeight="1" x14ac:dyDescent="0.2">
      <c r="A111" s="353">
        <v>45385</v>
      </c>
      <c r="B111" s="164">
        <v>108087.8900000001</v>
      </c>
      <c r="C111" s="164">
        <v>4104083.61</v>
      </c>
      <c r="D111" s="164">
        <v>1579.58</v>
      </c>
      <c r="E111" s="354">
        <v>0</v>
      </c>
      <c r="F111" s="368">
        <f t="shared" si="15"/>
        <v>4213751.08</v>
      </c>
      <c r="G111" s="354">
        <v>0</v>
      </c>
      <c r="H111" s="356">
        <v>2236.04</v>
      </c>
      <c r="I111" s="357">
        <v>1396.29</v>
      </c>
      <c r="J111" s="354">
        <v>0</v>
      </c>
      <c r="K111" s="369">
        <f t="shared" si="21"/>
        <v>3632.33</v>
      </c>
      <c r="L111" s="164">
        <f t="shared" si="16"/>
        <v>4210118.75</v>
      </c>
      <c r="M111" s="164">
        <v>591545.01</v>
      </c>
      <c r="N111" s="164">
        <f t="shared" si="22"/>
        <v>3618573.74</v>
      </c>
      <c r="O111" s="358">
        <v>0.02</v>
      </c>
      <c r="P111" s="164">
        <f t="shared" si="23"/>
        <v>197.74</v>
      </c>
      <c r="Q111" s="359">
        <v>2781519.8576000002</v>
      </c>
      <c r="R111" s="362">
        <f>L111/Q111</f>
        <v>1.5136037006878134</v>
      </c>
      <c r="S111" s="372"/>
      <c r="V111" s="26"/>
    </row>
    <row r="112" spans="1:22" ht="12" customHeight="1" x14ac:dyDescent="0.2">
      <c r="A112" s="353">
        <v>45386</v>
      </c>
      <c r="B112" s="164">
        <v>107800.6400000001</v>
      </c>
      <c r="C112" s="164">
        <v>4104133.24</v>
      </c>
      <c r="D112" s="164">
        <v>1579.58</v>
      </c>
      <c r="E112" s="354">
        <v>0</v>
      </c>
      <c r="F112" s="368">
        <f t="shared" si="15"/>
        <v>4213513.46</v>
      </c>
      <c r="G112" s="354">
        <v>0</v>
      </c>
      <c r="H112" s="356">
        <v>2017.92</v>
      </c>
      <c r="I112" s="357">
        <v>1594.03</v>
      </c>
      <c r="J112" s="354">
        <v>0</v>
      </c>
      <c r="K112" s="369">
        <f t="shared" si="21"/>
        <v>3611.95</v>
      </c>
      <c r="L112" s="164">
        <f t="shared" si="16"/>
        <v>4209901.51</v>
      </c>
      <c r="M112" s="164">
        <v>591631.94999999995</v>
      </c>
      <c r="N112" s="164">
        <f t="shared" si="22"/>
        <v>3618269.5599999996</v>
      </c>
      <c r="O112" s="358">
        <v>0.02</v>
      </c>
      <c r="P112" s="164">
        <f t="shared" si="23"/>
        <v>197.72</v>
      </c>
      <c r="Q112" s="359">
        <v>2781519.8576000002</v>
      </c>
      <c r="R112" s="360">
        <f t="shared" ref="R112:R138" si="24">L112/Q112</f>
        <v>1.5135255995017274</v>
      </c>
      <c r="S112" s="344"/>
      <c r="V112" s="23"/>
    </row>
    <row r="113" spans="1:22" ht="12" customHeight="1" x14ac:dyDescent="0.2">
      <c r="A113" s="353">
        <v>45387</v>
      </c>
      <c r="B113" s="164">
        <v>107800.6400000001</v>
      </c>
      <c r="C113" s="164">
        <v>4104175.86</v>
      </c>
      <c r="D113" s="164">
        <v>1579.58</v>
      </c>
      <c r="E113" s="354">
        <v>0</v>
      </c>
      <c r="F113" s="368">
        <f t="shared" si="15"/>
        <v>4213556.08</v>
      </c>
      <c r="G113" s="354">
        <v>0</v>
      </c>
      <c r="H113" s="370">
        <v>2086.3000000000002</v>
      </c>
      <c r="I113" s="357">
        <v>1791.75</v>
      </c>
      <c r="J113" s="354">
        <v>0</v>
      </c>
      <c r="K113" s="369">
        <f t="shared" si="21"/>
        <v>3878.05</v>
      </c>
      <c r="L113" s="164">
        <f t="shared" si="16"/>
        <v>4209678.03</v>
      </c>
      <c r="M113" s="164">
        <v>591737.06999999995</v>
      </c>
      <c r="N113" s="164">
        <f t="shared" si="22"/>
        <v>3617940.9600000004</v>
      </c>
      <c r="O113" s="358">
        <v>0.02</v>
      </c>
      <c r="P113" s="164">
        <f t="shared" si="23"/>
        <v>197.7</v>
      </c>
      <c r="Q113" s="359">
        <v>2781519.8576000002</v>
      </c>
      <c r="R113" s="360">
        <f t="shared" si="24"/>
        <v>1.5134452549378052</v>
      </c>
      <c r="S113" s="344"/>
      <c r="V113" s="23"/>
    </row>
    <row r="114" spans="1:22" ht="12" customHeight="1" x14ac:dyDescent="0.2">
      <c r="A114" s="353">
        <v>45388</v>
      </c>
      <c r="B114" s="164">
        <v>107800.6400000001</v>
      </c>
      <c r="C114" s="164">
        <v>4104175.86</v>
      </c>
      <c r="D114" s="164">
        <v>1579.58</v>
      </c>
      <c r="E114" s="354">
        <v>0</v>
      </c>
      <c r="F114" s="368">
        <f t="shared" si="15"/>
        <v>4213556.08</v>
      </c>
      <c r="G114" s="354">
        <v>0</v>
      </c>
      <c r="H114" s="356">
        <v>2154.6799999999998</v>
      </c>
      <c r="I114" s="357">
        <v>1989.45</v>
      </c>
      <c r="J114" s="354">
        <v>0</v>
      </c>
      <c r="K114" s="369">
        <f t="shared" si="21"/>
        <v>4144.13</v>
      </c>
      <c r="L114" s="164">
        <f t="shared" si="16"/>
        <v>4209411.95</v>
      </c>
      <c r="M114" s="164">
        <v>591843.51</v>
      </c>
      <c r="N114" s="164">
        <f t="shared" si="22"/>
        <v>3617568.4400000004</v>
      </c>
      <c r="O114" s="358">
        <v>0.02</v>
      </c>
      <c r="P114" s="164">
        <f t="shared" si="23"/>
        <v>197.68</v>
      </c>
      <c r="Q114" s="359">
        <v>2781519.8576000002</v>
      </c>
      <c r="R114" s="360">
        <f t="shared" si="24"/>
        <v>1.5133495950059614</v>
      </c>
      <c r="S114" s="344"/>
    </row>
    <row r="115" spans="1:22" ht="12" customHeight="1" x14ac:dyDescent="0.2">
      <c r="A115" s="353">
        <v>45389</v>
      </c>
      <c r="B115" s="164">
        <v>107800.6400000001</v>
      </c>
      <c r="C115" s="164">
        <v>4104175.86</v>
      </c>
      <c r="D115" s="164">
        <v>1579.58</v>
      </c>
      <c r="E115" s="354">
        <v>0</v>
      </c>
      <c r="F115" s="368">
        <f t="shared" si="15"/>
        <v>4213556.08</v>
      </c>
      <c r="G115" s="354">
        <v>0</v>
      </c>
      <c r="H115" s="356">
        <v>2223.06</v>
      </c>
      <c r="I115" s="357">
        <v>2187.13</v>
      </c>
      <c r="J115" s="354">
        <v>0</v>
      </c>
      <c r="K115" s="369">
        <f t="shared" si="21"/>
        <v>4410.1900000000005</v>
      </c>
      <c r="L115" s="164">
        <f t="shared" si="16"/>
        <v>4209145.8899999997</v>
      </c>
      <c r="M115" s="164">
        <v>591949.93999999994</v>
      </c>
      <c r="N115" s="164">
        <f t="shared" si="22"/>
        <v>3617195.9499999997</v>
      </c>
      <c r="O115" s="358">
        <v>0.02</v>
      </c>
      <c r="P115" s="164">
        <f t="shared" si="23"/>
        <v>197.66</v>
      </c>
      <c r="Q115" s="359">
        <v>2781519.8576000002</v>
      </c>
      <c r="R115" s="360">
        <f t="shared" si="24"/>
        <v>1.5132539422644311</v>
      </c>
      <c r="S115" s="344"/>
    </row>
    <row r="116" spans="1:22" ht="12" customHeight="1" x14ac:dyDescent="0.2">
      <c r="A116" s="353">
        <v>45390</v>
      </c>
      <c r="B116" s="164">
        <v>107800.6400000001</v>
      </c>
      <c r="C116" s="164">
        <v>4103947.1</v>
      </c>
      <c r="D116" s="164">
        <v>1579.58</v>
      </c>
      <c r="E116" s="354">
        <v>0</v>
      </c>
      <c r="F116" s="368">
        <f t="shared" si="15"/>
        <v>4213327.32</v>
      </c>
      <c r="G116" s="354">
        <v>0</v>
      </c>
      <c r="H116" s="356">
        <v>2291.44</v>
      </c>
      <c r="I116" s="357">
        <v>2384.79</v>
      </c>
      <c r="J116" s="354">
        <v>0</v>
      </c>
      <c r="K116" s="369">
        <f t="shared" si="21"/>
        <v>4676.2299999999996</v>
      </c>
      <c r="L116" s="164">
        <f t="shared" si="16"/>
        <v>4208651.09</v>
      </c>
      <c r="M116" s="164">
        <v>592031.35</v>
      </c>
      <c r="N116" s="164">
        <f t="shared" si="22"/>
        <v>3616619.7399999998</v>
      </c>
      <c r="O116" s="358">
        <v>0.02</v>
      </c>
      <c r="P116" s="164">
        <f t="shared" si="23"/>
        <v>197.63</v>
      </c>
      <c r="Q116" s="359">
        <v>2781519.8576000002</v>
      </c>
      <c r="R116" s="360">
        <f t="shared" si="24"/>
        <v>1.5130760539065078</v>
      </c>
      <c r="S116" s="344"/>
    </row>
    <row r="117" spans="1:22" ht="12" customHeight="1" x14ac:dyDescent="0.2">
      <c r="A117" s="353">
        <v>45391</v>
      </c>
      <c r="B117" s="164">
        <v>107800.6400000001</v>
      </c>
      <c r="C117" s="164">
        <v>4103492.9</v>
      </c>
      <c r="D117" s="164">
        <v>1579.58</v>
      </c>
      <c r="E117" s="354">
        <v>0</v>
      </c>
      <c r="F117" s="368">
        <f t="shared" si="15"/>
        <v>4212873.12</v>
      </c>
      <c r="G117" s="354">
        <v>0</v>
      </c>
      <c r="H117" s="356">
        <v>2359.8200000000002</v>
      </c>
      <c r="I117" s="357">
        <v>2582.42</v>
      </c>
      <c r="J117" s="354">
        <v>0</v>
      </c>
      <c r="K117" s="369">
        <f t="shared" si="21"/>
        <v>4942.24</v>
      </c>
      <c r="L117" s="164">
        <f t="shared" si="16"/>
        <v>4207930.88</v>
      </c>
      <c r="M117" s="164">
        <v>591978.63</v>
      </c>
      <c r="N117" s="164">
        <f t="shared" si="22"/>
        <v>3615952.25</v>
      </c>
      <c r="O117" s="358">
        <v>0.02</v>
      </c>
      <c r="P117" s="164">
        <f t="shared" si="23"/>
        <v>197.59</v>
      </c>
      <c r="Q117" s="359">
        <v>2781519.8576000002</v>
      </c>
      <c r="R117" s="360">
        <f t="shared" si="24"/>
        <v>1.5128171271194017</v>
      </c>
      <c r="S117" s="344"/>
    </row>
    <row r="118" spans="1:22" ht="12" customHeight="1" x14ac:dyDescent="0.2">
      <c r="A118" s="353">
        <v>45392</v>
      </c>
      <c r="B118" s="164">
        <v>107800.6400000001</v>
      </c>
      <c r="C118" s="164">
        <v>4103488.3</v>
      </c>
      <c r="D118" s="164">
        <v>1579.58</v>
      </c>
      <c r="E118" s="354">
        <v>0</v>
      </c>
      <c r="F118" s="368">
        <f t="shared" si="15"/>
        <v>4212868.5199999996</v>
      </c>
      <c r="G118" s="354">
        <v>0</v>
      </c>
      <c r="H118" s="356">
        <v>2428.1999999999998</v>
      </c>
      <c r="I118" s="357">
        <v>2780.01</v>
      </c>
      <c r="J118" s="354">
        <v>0</v>
      </c>
      <c r="K118" s="369">
        <f t="shared" si="21"/>
        <v>5208.21</v>
      </c>
      <c r="L118" s="164">
        <f t="shared" si="16"/>
        <v>4207660.3099999996</v>
      </c>
      <c r="M118" s="164">
        <v>592086.87</v>
      </c>
      <c r="N118" s="164">
        <f t="shared" si="22"/>
        <v>3615573.4399999995</v>
      </c>
      <c r="O118" s="358">
        <v>0.02</v>
      </c>
      <c r="P118" s="164">
        <f t="shared" si="23"/>
        <v>197.57</v>
      </c>
      <c r="Q118" s="359">
        <v>2781519.8576000002</v>
      </c>
      <c r="R118" s="360">
        <f t="shared" si="24"/>
        <v>1.5127198529621597</v>
      </c>
      <c r="S118" s="344"/>
    </row>
    <row r="119" spans="1:22" ht="12" customHeight="1" x14ac:dyDescent="0.2">
      <c r="A119" s="353">
        <v>45393</v>
      </c>
      <c r="B119" s="164">
        <v>107800.6400000001</v>
      </c>
      <c r="C119" s="164">
        <v>4103474.83</v>
      </c>
      <c r="D119" s="164">
        <v>1579.58</v>
      </c>
      <c r="E119" s="354">
        <v>0</v>
      </c>
      <c r="F119" s="368">
        <f t="shared" si="15"/>
        <v>4212855.05</v>
      </c>
      <c r="G119" s="354">
        <v>0</v>
      </c>
      <c r="H119" s="356">
        <v>2496.58</v>
      </c>
      <c r="I119" s="357">
        <v>2977.5800000000004</v>
      </c>
      <c r="J119" s="354">
        <v>0</v>
      </c>
      <c r="K119" s="369">
        <f t="shared" si="21"/>
        <v>5474.16</v>
      </c>
      <c r="L119" s="164">
        <f t="shared" si="16"/>
        <v>4207380.8899999997</v>
      </c>
      <c r="M119" s="164">
        <v>592185.18000000005</v>
      </c>
      <c r="N119" s="164">
        <f t="shared" si="22"/>
        <v>3615195.7099999995</v>
      </c>
      <c r="O119" s="358">
        <v>0.02</v>
      </c>
      <c r="P119" s="164">
        <f t="shared" si="23"/>
        <v>197.55</v>
      </c>
      <c r="Q119" s="359">
        <v>2781519.8576000002</v>
      </c>
      <c r="R119" s="360">
        <f t="shared" si="24"/>
        <v>1.5126193970911592</v>
      </c>
      <c r="S119" s="344"/>
    </row>
    <row r="120" spans="1:22" ht="12" customHeight="1" x14ac:dyDescent="0.2">
      <c r="A120" s="353">
        <v>45394</v>
      </c>
      <c r="B120" s="164">
        <v>107800.6400000001</v>
      </c>
      <c r="C120" s="164">
        <v>4103424.74</v>
      </c>
      <c r="D120" s="164">
        <v>1579.58</v>
      </c>
      <c r="E120" s="354">
        <v>0</v>
      </c>
      <c r="F120" s="368">
        <f t="shared" si="15"/>
        <v>4212804.96</v>
      </c>
      <c r="G120" s="354">
        <v>0</v>
      </c>
      <c r="H120" s="356">
        <v>2564.96</v>
      </c>
      <c r="I120" s="357">
        <v>3175.1300000000006</v>
      </c>
      <c r="J120" s="354">
        <v>0</v>
      </c>
      <c r="K120" s="369">
        <f t="shared" si="21"/>
        <v>5740.09</v>
      </c>
      <c r="L120" s="164">
        <f t="shared" si="16"/>
        <v>4207064.87</v>
      </c>
      <c r="M120" s="164">
        <v>592274.01</v>
      </c>
      <c r="N120" s="164">
        <f t="shared" si="22"/>
        <v>3614790.8600000003</v>
      </c>
      <c r="O120" s="358">
        <v>0.02</v>
      </c>
      <c r="P120" s="164">
        <f t="shared" si="23"/>
        <v>197.53</v>
      </c>
      <c r="Q120" s="359">
        <v>2781519.8576000002</v>
      </c>
      <c r="R120" s="360">
        <f t="shared" si="24"/>
        <v>1.5125057829463111</v>
      </c>
      <c r="S120" s="344"/>
    </row>
    <row r="121" spans="1:22" ht="12" customHeight="1" x14ac:dyDescent="0.2">
      <c r="A121" s="353">
        <v>45395</v>
      </c>
      <c r="B121" s="164">
        <v>107800.6400000001</v>
      </c>
      <c r="C121" s="164">
        <v>4103424.74</v>
      </c>
      <c r="D121" s="164">
        <v>1579.58</v>
      </c>
      <c r="E121" s="354">
        <v>0</v>
      </c>
      <c r="F121" s="368">
        <f t="shared" si="15"/>
        <v>4212804.96</v>
      </c>
      <c r="G121" s="354">
        <v>0</v>
      </c>
      <c r="H121" s="356">
        <v>2633.34</v>
      </c>
      <c r="I121" s="364">
        <v>3372.6600000000008</v>
      </c>
      <c r="J121" s="354">
        <v>0</v>
      </c>
      <c r="K121" s="369">
        <f t="shared" si="21"/>
        <v>6006.0000000000009</v>
      </c>
      <c r="L121" s="164">
        <f t="shared" si="16"/>
        <v>4206798.96</v>
      </c>
      <c r="M121" s="164">
        <v>592380.39</v>
      </c>
      <c r="N121" s="164">
        <f t="shared" si="22"/>
        <v>3614418.57</v>
      </c>
      <c r="O121" s="358">
        <v>0.02</v>
      </c>
      <c r="P121" s="164">
        <f t="shared" si="23"/>
        <v>197.51</v>
      </c>
      <c r="Q121" s="359">
        <v>2781519.8576000002</v>
      </c>
      <c r="R121" s="360">
        <f t="shared" si="24"/>
        <v>1.5124101841321327</v>
      </c>
      <c r="S121" s="344"/>
    </row>
    <row r="122" spans="1:22" ht="12" customHeight="1" x14ac:dyDescent="0.2">
      <c r="A122" s="353">
        <v>45396</v>
      </c>
      <c r="B122" s="164">
        <v>107800.6400000001</v>
      </c>
      <c r="C122" s="164">
        <v>4103424.74</v>
      </c>
      <c r="D122" s="164">
        <v>1579.58</v>
      </c>
      <c r="E122" s="354">
        <v>0</v>
      </c>
      <c r="F122" s="368">
        <f t="shared" si="15"/>
        <v>4212804.96</v>
      </c>
      <c r="G122" s="354">
        <v>0</v>
      </c>
      <c r="H122" s="356">
        <v>2701.72</v>
      </c>
      <c r="I122" s="357">
        <v>3570.170000000001</v>
      </c>
      <c r="J122" s="354">
        <v>0</v>
      </c>
      <c r="K122" s="369">
        <f t="shared" si="21"/>
        <v>6271.8900000000012</v>
      </c>
      <c r="L122" s="164">
        <f t="shared" si="16"/>
        <v>4206533.07</v>
      </c>
      <c r="M122" s="164">
        <v>592486.75</v>
      </c>
      <c r="N122" s="164">
        <f t="shared" si="22"/>
        <v>3614046.3200000003</v>
      </c>
      <c r="O122" s="358">
        <v>0.02</v>
      </c>
      <c r="P122" s="164">
        <f t="shared" si="23"/>
        <v>197.49</v>
      </c>
      <c r="Q122" s="359">
        <v>2781519.8576000002</v>
      </c>
      <c r="R122" s="360">
        <f t="shared" si="24"/>
        <v>1.5123145925082682</v>
      </c>
      <c r="S122" s="344"/>
    </row>
    <row r="123" spans="1:22" ht="12" customHeight="1" x14ac:dyDescent="0.2">
      <c r="A123" s="353">
        <v>45397</v>
      </c>
      <c r="B123" s="164">
        <v>107800.6400000001</v>
      </c>
      <c r="C123" s="164">
        <v>3626129.64</v>
      </c>
      <c r="D123" s="164">
        <v>442079.58000000013</v>
      </c>
      <c r="E123" s="354">
        <v>0</v>
      </c>
      <c r="F123" s="368">
        <f t="shared" si="15"/>
        <v>4176009.8600000003</v>
      </c>
      <c r="G123" s="354">
        <v>3049.93</v>
      </c>
      <c r="H123" s="356">
        <v>2790.09</v>
      </c>
      <c r="I123" s="357">
        <v>3767.6600000000008</v>
      </c>
      <c r="J123" s="354">
        <v>0</v>
      </c>
      <c r="K123" s="369">
        <f t="shared" si="21"/>
        <v>9607.68</v>
      </c>
      <c r="L123" s="164">
        <f t="shared" si="16"/>
        <v>4166402.18</v>
      </c>
      <c r="M123" s="164">
        <v>361422.11</v>
      </c>
      <c r="N123" s="164">
        <f t="shared" si="22"/>
        <v>3804980.0700000003</v>
      </c>
      <c r="O123" s="358">
        <v>0.02</v>
      </c>
      <c r="P123" s="164">
        <f t="shared" si="23"/>
        <v>207.92</v>
      </c>
      <c r="Q123" s="359">
        <v>2781519.8576000002</v>
      </c>
      <c r="R123" s="360">
        <f t="shared" si="24"/>
        <v>1.4978869083447524</v>
      </c>
      <c r="S123" s="344"/>
    </row>
    <row r="124" spans="1:22" ht="12" customHeight="1" x14ac:dyDescent="0.2">
      <c r="A124" s="353">
        <v>45398</v>
      </c>
      <c r="B124" s="164">
        <v>107780.6400000001</v>
      </c>
      <c r="C124" s="164">
        <v>3599703.47</v>
      </c>
      <c r="D124" s="164">
        <v>442079.58000000013</v>
      </c>
      <c r="E124" s="354">
        <v>0</v>
      </c>
      <c r="F124" s="368">
        <f t="shared" si="15"/>
        <v>4149563.6900000004</v>
      </c>
      <c r="G124" s="354">
        <v>3049.93</v>
      </c>
      <c r="H124" s="356">
        <v>2838.38</v>
      </c>
      <c r="I124" s="357">
        <v>3975.5800000000008</v>
      </c>
      <c r="J124" s="354">
        <v>0</v>
      </c>
      <c r="K124" s="369">
        <f t="shared" si="21"/>
        <v>9863.89</v>
      </c>
      <c r="L124" s="164">
        <f t="shared" si="16"/>
        <v>4139699.8000000003</v>
      </c>
      <c r="M124" s="164">
        <v>358211.65</v>
      </c>
      <c r="N124" s="164">
        <f t="shared" si="22"/>
        <v>3781488.1500000004</v>
      </c>
      <c r="O124" s="358">
        <v>0.02</v>
      </c>
      <c r="P124" s="164">
        <f t="shared" si="23"/>
        <v>206.64</v>
      </c>
      <c r="Q124" s="359">
        <v>2781519.8576000002</v>
      </c>
      <c r="R124" s="360">
        <f t="shared" si="24"/>
        <v>1.4882869840706041</v>
      </c>
      <c r="S124" s="344"/>
    </row>
    <row r="125" spans="1:22" ht="12" customHeight="1" x14ac:dyDescent="0.2">
      <c r="A125" s="353">
        <v>45399</v>
      </c>
      <c r="B125" s="164">
        <v>545230.71000000008</v>
      </c>
      <c r="C125" s="164">
        <v>3559049.81</v>
      </c>
      <c r="D125" s="164">
        <v>1579.58</v>
      </c>
      <c r="E125" s="354">
        <v>0</v>
      </c>
      <c r="F125" s="368">
        <f t="shared" si="15"/>
        <v>4105860.1</v>
      </c>
      <c r="G125" s="354">
        <v>0</v>
      </c>
      <c r="H125" s="356">
        <v>2906.61</v>
      </c>
      <c r="I125" s="357">
        <v>4182.2200000000012</v>
      </c>
      <c r="J125" s="354">
        <v>0</v>
      </c>
      <c r="K125" s="369">
        <f t="shared" si="21"/>
        <v>7088.8300000000017</v>
      </c>
      <c r="L125" s="164">
        <f t="shared" si="16"/>
        <v>4098771.27</v>
      </c>
      <c r="M125" s="164">
        <v>348633.7</v>
      </c>
      <c r="N125" s="164">
        <f t="shared" si="22"/>
        <v>3750137.57</v>
      </c>
      <c r="O125" s="358">
        <v>0.02</v>
      </c>
      <c r="P125" s="164">
        <f t="shared" si="23"/>
        <v>204.93</v>
      </c>
      <c r="Q125" s="359">
        <v>2781519.8576000002</v>
      </c>
      <c r="R125" s="360">
        <f t="shared" si="24"/>
        <v>1.4735725358209644</v>
      </c>
      <c r="S125" s="344"/>
    </row>
    <row r="126" spans="1:22" ht="12" customHeight="1" x14ac:dyDescent="0.2">
      <c r="A126" s="353">
        <v>45400</v>
      </c>
      <c r="B126" s="164">
        <v>545230.71000000008</v>
      </c>
      <c r="C126" s="164">
        <v>3558486.52</v>
      </c>
      <c r="D126" s="164">
        <v>1579.58</v>
      </c>
      <c r="E126" s="354">
        <v>0</v>
      </c>
      <c r="F126" s="368">
        <f t="shared" si="15"/>
        <v>4105296.81</v>
      </c>
      <c r="G126" s="354">
        <v>0</v>
      </c>
      <c r="H126" s="356">
        <v>2974.75</v>
      </c>
      <c r="I126" s="357">
        <v>4387.1500000000015</v>
      </c>
      <c r="J126" s="354">
        <v>0</v>
      </c>
      <c r="K126" s="369">
        <f t="shared" si="21"/>
        <v>7361.9000000000015</v>
      </c>
      <c r="L126" s="164">
        <f t="shared" si="16"/>
        <v>4097934.91</v>
      </c>
      <c r="M126" s="164">
        <v>348890.54</v>
      </c>
      <c r="N126" s="164">
        <f t="shared" si="22"/>
        <v>3749044.37</v>
      </c>
      <c r="O126" s="358">
        <v>0.02</v>
      </c>
      <c r="P126" s="164">
        <f t="shared" si="23"/>
        <v>204.87</v>
      </c>
      <c r="Q126" s="359">
        <v>2781519.8576000002</v>
      </c>
      <c r="R126" s="360">
        <f t="shared" si="24"/>
        <v>1.4732718512877532</v>
      </c>
      <c r="S126" s="344"/>
    </row>
    <row r="127" spans="1:22" ht="12" customHeight="1" x14ac:dyDescent="0.2">
      <c r="A127" s="353">
        <v>45401</v>
      </c>
      <c r="B127" s="164">
        <v>545230.71000000008</v>
      </c>
      <c r="C127" s="164">
        <v>3558548.47</v>
      </c>
      <c r="D127" s="164">
        <v>1579.58</v>
      </c>
      <c r="E127" s="354">
        <v>0</v>
      </c>
      <c r="F127" s="368">
        <f t="shared" si="15"/>
        <v>4105358.7600000002</v>
      </c>
      <c r="G127" s="354">
        <v>0</v>
      </c>
      <c r="H127" s="356">
        <v>3042.89</v>
      </c>
      <c r="I127" s="357">
        <v>4592.0200000000013</v>
      </c>
      <c r="J127" s="354">
        <v>0</v>
      </c>
      <c r="K127" s="369">
        <f t="shared" si="21"/>
        <v>7634.9100000000017</v>
      </c>
      <c r="L127" s="164">
        <f t="shared" si="16"/>
        <v>4097723.85</v>
      </c>
      <c r="M127" s="164">
        <v>348957.56</v>
      </c>
      <c r="N127" s="164">
        <f t="shared" si="22"/>
        <v>3748766.29</v>
      </c>
      <c r="O127" s="358">
        <v>0.02</v>
      </c>
      <c r="P127" s="164">
        <f t="shared" si="23"/>
        <v>204.85</v>
      </c>
      <c r="Q127" s="359">
        <v>2781519.8576000002</v>
      </c>
      <c r="R127" s="360">
        <f t="shared" si="24"/>
        <v>1.473195971908563</v>
      </c>
      <c r="S127" s="344"/>
    </row>
    <row r="128" spans="1:22" ht="12" customHeight="1" x14ac:dyDescent="0.2">
      <c r="A128" s="353">
        <v>45402</v>
      </c>
      <c r="B128" s="164">
        <v>545230.71000000008</v>
      </c>
      <c r="C128" s="164">
        <v>3558548.47</v>
      </c>
      <c r="D128" s="164">
        <v>1579.58</v>
      </c>
      <c r="E128" s="354">
        <v>0</v>
      </c>
      <c r="F128" s="368">
        <f t="shared" si="15"/>
        <v>4105358.7600000002</v>
      </c>
      <c r="G128" s="354">
        <v>0</v>
      </c>
      <c r="H128" s="356">
        <v>3111.03</v>
      </c>
      <c r="I128" s="357">
        <v>4796.8700000000017</v>
      </c>
      <c r="J128" s="354">
        <v>0</v>
      </c>
      <c r="K128" s="369">
        <f t="shared" si="21"/>
        <v>7907.9000000000015</v>
      </c>
      <c r="L128" s="164">
        <f t="shared" si="16"/>
        <v>4097450.8600000003</v>
      </c>
      <c r="M128" s="164">
        <v>349066.76</v>
      </c>
      <c r="N128" s="164">
        <f t="shared" si="22"/>
        <v>3748384.1000000006</v>
      </c>
      <c r="O128" s="358">
        <v>0.02</v>
      </c>
      <c r="P128" s="164">
        <f t="shared" si="23"/>
        <v>204.83</v>
      </c>
      <c r="Q128" s="359">
        <v>2781519.8576000002</v>
      </c>
      <c r="R128" s="360">
        <f t="shared" si="24"/>
        <v>1.4730978277233782</v>
      </c>
      <c r="S128" s="344"/>
    </row>
    <row r="129" spans="1:19" ht="12" customHeight="1" x14ac:dyDescent="0.2">
      <c r="A129" s="353">
        <v>45403</v>
      </c>
      <c r="B129" s="164">
        <v>545230.71000000008</v>
      </c>
      <c r="C129" s="164">
        <v>3558548.47</v>
      </c>
      <c r="D129" s="164">
        <v>1579.58</v>
      </c>
      <c r="E129" s="354">
        <v>0</v>
      </c>
      <c r="F129" s="368">
        <f t="shared" si="15"/>
        <v>4105358.7600000002</v>
      </c>
      <c r="G129" s="354">
        <v>0</v>
      </c>
      <c r="H129" s="356">
        <v>3179.17</v>
      </c>
      <c r="I129" s="357">
        <v>5001.7000000000016</v>
      </c>
      <c r="J129" s="354">
        <v>0</v>
      </c>
      <c r="K129" s="369">
        <f t="shared" si="21"/>
        <v>8180.8700000000017</v>
      </c>
      <c r="L129" s="164">
        <f t="shared" si="16"/>
        <v>4097177.89</v>
      </c>
      <c r="M129" s="164">
        <v>349175.96</v>
      </c>
      <c r="N129" s="164">
        <f t="shared" si="22"/>
        <v>3748001.93</v>
      </c>
      <c r="O129" s="358">
        <v>0.02</v>
      </c>
      <c r="P129" s="164">
        <f t="shared" si="23"/>
        <v>204.81</v>
      </c>
      <c r="Q129" s="359">
        <v>2781519.8576000002</v>
      </c>
      <c r="R129" s="360">
        <f t="shared" si="24"/>
        <v>1.4729996907285066</v>
      </c>
      <c r="S129" s="344"/>
    </row>
    <row r="130" spans="1:19" ht="12" customHeight="1" x14ac:dyDescent="0.2">
      <c r="A130" s="353">
        <v>45404</v>
      </c>
      <c r="B130" s="164">
        <v>545230.71000000008</v>
      </c>
      <c r="C130" s="164">
        <v>3557375.31</v>
      </c>
      <c r="D130" s="164">
        <v>1579.58</v>
      </c>
      <c r="E130" s="354">
        <v>0</v>
      </c>
      <c r="F130" s="368">
        <f t="shared" si="15"/>
        <v>4104185.6</v>
      </c>
      <c r="G130" s="354">
        <v>0</v>
      </c>
      <c r="H130" s="356">
        <v>3247.31</v>
      </c>
      <c r="I130" s="357">
        <v>5206.510000000002</v>
      </c>
      <c r="J130" s="354">
        <v>0</v>
      </c>
      <c r="K130" s="369">
        <f t="shared" si="21"/>
        <v>8453.8200000000015</v>
      </c>
      <c r="L130" s="164">
        <f t="shared" si="16"/>
        <v>4095731.7800000003</v>
      </c>
      <c r="M130" s="164">
        <v>349363.66</v>
      </c>
      <c r="N130" s="164">
        <f t="shared" si="22"/>
        <v>3746368.12</v>
      </c>
      <c r="O130" s="358">
        <v>0.02</v>
      </c>
      <c r="P130" s="164">
        <f t="shared" si="23"/>
        <v>204.72</v>
      </c>
      <c r="Q130" s="359">
        <v>2781519.8576000002</v>
      </c>
      <c r="R130" s="362">
        <f t="shared" si="24"/>
        <v>1.4724797915100816</v>
      </c>
      <c r="S130" s="344"/>
    </row>
    <row r="131" spans="1:19" ht="12" customHeight="1" x14ac:dyDescent="0.2">
      <c r="A131" s="353">
        <v>45405</v>
      </c>
      <c r="B131" s="164">
        <v>545230.71000000008</v>
      </c>
      <c r="C131" s="164">
        <v>3556942</v>
      </c>
      <c r="D131" s="164">
        <v>1579.58</v>
      </c>
      <c r="E131" s="354">
        <v>0</v>
      </c>
      <c r="F131" s="368">
        <f t="shared" si="15"/>
        <v>4103752.29</v>
      </c>
      <c r="G131" s="354">
        <v>0</v>
      </c>
      <c r="H131" s="356">
        <v>3315.44</v>
      </c>
      <c r="I131" s="357">
        <v>5411.2300000000023</v>
      </c>
      <c r="J131" s="354">
        <v>0</v>
      </c>
      <c r="K131" s="369">
        <f t="shared" si="21"/>
        <v>8726.6700000000019</v>
      </c>
      <c r="L131" s="164">
        <f t="shared" si="16"/>
        <v>4095025.62</v>
      </c>
      <c r="M131" s="164">
        <v>349233.9</v>
      </c>
      <c r="N131" s="164">
        <f t="shared" si="22"/>
        <v>3745791.72</v>
      </c>
      <c r="O131" s="358">
        <v>0.02</v>
      </c>
      <c r="P131" s="164">
        <f t="shared" si="23"/>
        <v>204.69</v>
      </c>
      <c r="Q131" s="359">
        <v>2781519.8576000002</v>
      </c>
      <c r="R131" s="362">
        <f t="shared" si="24"/>
        <v>1.4722259159182642</v>
      </c>
      <c r="S131" s="344"/>
    </row>
    <row r="132" spans="1:19" ht="12" customHeight="1" x14ac:dyDescent="0.2">
      <c r="A132" s="353">
        <v>45406</v>
      </c>
      <c r="B132" s="164">
        <v>545230.71000000008</v>
      </c>
      <c r="C132" s="164">
        <v>3570160.67</v>
      </c>
      <c r="D132" s="164">
        <v>1579.58</v>
      </c>
      <c r="E132" s="354">
        <v>0</v>
      </c>
      <c r="F132" s="368">
        <f t="shared" si="15"/>
        <v>4116970.96</v>
      </c>
      <c r="G132" s="354">
        <v>0</v>
      </c>
      <c r="H132" s="356">
        <v>3383.57</v>
      </c>
      <c r="I132" s="357">
        <v>5615.9200000000019</v>
      </c>
      <c r="J132" s="354">
        <v>0</v>
      </c>
      <c r="K132" s="369">
        <f t="shared" si="21"/>
        <v>8999.4900000000016</v>
      </c>
      <c r="L132" s="164">
        <f t="shared" si="16"/>
        <v>4107971.4699999997</v>
      </c>
      <c r="M132" s="164">
        <v>344001.39</v>
      </c>
      <c r="N132" s="164">
        <f t="shared" si="22"/>
        <v>3763970.0799999996</v>
      </c>
      <c r="O132" s="358">
        <v>0.02</v>
      </c>
      <c r="P132" s="164">
        <f t="shared" si="23"/>
        <v>205.68</v>
      </c>
      <c r="Q132" s="359">
        <v>2781519.8576000002</v>
      </c>
      <c r="R132" s="360">
        <f t="shared" si="24"/>
        <v>1.4768801519700498</v>
      </c>
      <c r="S132" s="344"/>
    </row>
    <row r="133" spans="1:19" ht="12" customHeight="1" x14ac:dyDescent="0.2">
      <c r="A133" s="353">
        <v>45407</v>
      </c>
      <c r="B133" s="164">
        <v>545230.71000000008</v>
      </c>
      <c r="C133" s="164">
        <v>3569877.09</v>
      </c>
      <c r="D133" s="164">
        <v>1579.58</v>
      </c>
      <c r="E133" s="354">
        <v>0</v>
      </c>
      <c r="F133" s="368">
        <f t="shared" si="15"/>
        <v>4116687.38</v>
      </c>
      <c r="G133" s="354">
        <v>0</v>
      </c>
      <c r="H133" s="356">
        <v>3451.73</v>
      </c>
      <c r="I133" s="357">
        <v>5821.6000000000022</v>
      </c>
      <c r="J133" s="354">
        <v>0</v>
      </c>
      <c r="K133" s="369">
        <f t="shared" si="21"/>
        <v>9273.3300000000017</v>
      </c>
      <c r="L133" s="164">
        <f t="shared" si="16"/>
        <v>4107414.05</v>
      </c>
      <c r="M133" s="164">
        <v>344066.02</v>
      </c>
      <c r="N133" s="164">
        <f t="shared" si="22"/>
        <v>3763348.03</v>
      </c>
      <c r="O133" s="358">
        <v>0.02</v>
      </c>
      <c r="P133" s="164">
        <f t="shared" si="23"/>
        <v>205.65</v>
      </c>
      <c r="Q133" s="359">
        <v>2781519.8576000002</v>
      </c>
      <c r="R133" s="360">
        <f t="shared" si="24"/>
        <v>1.4766797507403131</v>
      </c>
      <c r="S133" s="344"/>
    </row>
    <row r="134" spans="1:19" ht="12" customHeight="1" x14ac:dyDescent="0.2">
      <c r="A134" s="353">
        <v>45408</v>
      </c>
      <c r="B134" s="164">
        <v>545230.71000000008</v>
      </c>
      <c r="C134" s="164">
        <v>3653915.43</v>
      </c>
      <c r="D134" s="164">
        <v>1579.58</v>
      </c>
      <c r="E134" s="354">
        <v>0</v>
      </c>
      <c r="F134" s="368">
        <f t="shared" si="15"/>
        <v>4200725.7200000007</v>
      </c>
      <c r="G134" s="354">
        <v>100130.59000000001</v>
      </c>
      <c r="H134" s="370">
        <v>3529.8900000000049</v>
      </c>
      <c r="I134" s="357">
        <v>6027.2500000000018</v>
      </c>
      <c r="J134" s="354">
        <v>0</v>
      </c>
      <c r="K134" s="369">
        <f t="shared" si="21"/>
        <v>109687.73000000001</v>
      </c>
      <c r="L134" s="164">
        <f t="shared" si="16"/>
        <v>4091037.9900000007</v>
      </c>
      <c r="M134" s="164">
        <v>350525.23</v>
      </c>
      <c r="N134" s="164">
        <f t="shared" si="22"/>
        <v>3740512.7600000007</v>
      </c>
      <c r="O134" s="358">
        <v>0.02</v>
      </c>
      <c r="P134" s="164">
        <f t="shared" si="23"/>
        <v>204.4</v>
      </c>
      <c r="Q134" s="359">
        <v>2781519.8576000002</v>
      </c>
      <c r="R134" s="360">
        <f t="shared" si="24"/>
        <v>1.4707923004115822</v>
      </c>
      <c r="S134" s="344"/>
    </row>
    <row r="135" spans="1:19" ht="12" customHeight="1" x14ac:dyDescent="0.2">
      <c r="A135" s="353">
        <v>45409</v>
      </c>
      <c r="B135" s="164">
        <v>545230.71000000008</v>
      </c>
      <c r="C135" s="164">
        <v>3653915.43</v>
      </c>
      <c r="D135" s="164">
        <v>1579.58</v>
      </c>
      <c r="E135" s="354">
        <v>0</v>
      </c>
      <c r="F135" s="368">
        <f t="shared" si="15"/>
        <v>4200725.7200000007</v>
      </c>
      <c r="G135" s="354">
        <v>100130.59000000001</v>
      </c>
      <c r="H135" s="356">
        <v>3598.0100000000048</v>
      </c>
      <c r="I135" s="357">
        <v>6231.6500000000015</v>
      </c>
      <c r="J135" s="354">
        <v>0</v>
      </c>
      <c r="K135" s="369">
        <f t="shared" si="21"/>
        <v>109960.25000000003</v>
      </c>
      <c r="L135" s="164">
        <f t="shared" si="16"/>
        <v>4090765.4700000007</v>
      </c>
      <c r="M135" s="164">
        <v>350634.75</v>
      </c>
      <c r="N135" s="164">
        <f t="shared" si="22"/>
        <v>3740130.7200000007</v>
      </c>
      <c r="O135" s="358">
        <v>0.02</v>
      </c>
      <c r="P135" s="164">
        <f t="shared" si="23"/>
        <v>204.38</v>
      </c>
      <c r="Q135" s="359">
        <v>2781519.8576000002</v>
      </c>
      <c r="R135" s="360">
        <f t="shared" si="24"/>
        <v>1.4706943251987663</v>
      </c>
      <c r="S135" s="344"/>
    </row>
    <row r="136" spans="1:19" ht="12" customHeight="1" x14ac:dyDescent="0.2">
      <c r="A136" s="353">
        <v>45410</v>
      </c>
      <c r="B136" s="164">
        <v>545230.71000000008</v>
      </c>
      <c r="C136" s="164">
        <v>3653915.43</v>
      </c>
      <c r="D136" s="164">
        <v>1579.58</v>
      </c>
      <c r="E136" s="354">
        <v>0</v>
      </c>
      <c r="F136" s="368">
        <f t="shared" si="15"/>
        <v>4200725.7200000007</v>
      </c>
      <c r="G136" s="354">
        <v>100130.59000000001</v>
      </c>
      <c r="H136" s="356">
        <v>3666.1300000000047</v>
      </c>
      <c r="I136" s="357">
        <v>6436.0300000000016</v>
      </c>
      <c r="J136" s="354">
        <v>0</v>
      </c>
      <c r="K136" s="369">
        <f t="shared" si="21"/>
        <v>110232.75000000001</v>
      </c>
      <c r="L136" s="164">
        <f t="shared" si="16"/>
        <v>4090492.9700000007</v>
      </c>
      <c r="M136" s="164">
        <v>350743.76</v>
      </c>
      <c r="N136" s="164">
        <f t="shared" si="22"/>
        <v>3739749.2100000009</v>
      </c>
      <c r="O136" s="358">
        <v>0.02</v>
      </c>
      <c r="P136" s="164">
        <f t="shared" si="23"/>
        <v>204.36</v>
      </c>
      <c r="Q136" s="359">
        <v>2781519.8576000002</v>
      </c>
      <c r="R136" s="360">
        <f t="shared" si="24"/>
        <v>1.4705963571762639</v>
      </c>
      <c r="S136" s="344"/>
    </row>
    <row r="137" spans="1:19" ht="12" customHeight="1" x14ac:dyDescent="0.2">
      <c r="A137" s="353">
        <v>45411</v>
      </c>
      <c r="B137" s="164">
        <v>545220.71000000008</v>
      </c>
      <c r="C137" s="164">
        <v>3653858.58</v>
      </c>
      <c r="D137" s="164">
        <v>1579.58</v>
      </c>
      <c r="E137" s="354">
        <v>0</v>
      </c>
      <c r="F137" s="368">
        <f t="shared" si="15"/>
        <v>4200658.87</v>
      </c>
      <c r="G137" s="354">
        <v>100130.59000000001</v>
      </c>
      <c r="H137" s="356">
        <v>3724.2500000000041</v>
      </c>
      <c r="I137" s="357">
        <v>6640.3900000000012</v>
      </c>
      <c r="J137" s="354">
        <v>0</v>
      </c>
      <c r="K137" s="369">
        <f t="shared" si="21"/>
        <v>110495.23000000001</v>
      </c>
      <c r="L137" s="164">
        <f t="shared" si="16"/>
        <v>4090163.64</v>
      </c>
      <c r="M137" s="164">
        <v>350847.99</v>
      </c>
      <c r="N137" s="164">
        <f t="shared" si="22"/>
        <v>3739315.6500000004</v>
      </c>
      <c r="O137" s="358">
        <v>0.02</v>
      </c>
      <c r="P137" s="164">
        <f t="shared" si="23"/>
        <v>204.33</v>
      </c>
      <c r="Q137" s="359">
        <v>2781519.8576000002</v>
      </c>
      <c r="R137" s="360">
        <f t="shared" si="24"/>
        <v>1.4704779578777292</v>
      </c>
      <c r="S137" s="344"/>
    </row>
    <row r="138" spans="1:19" ht="12" customHeight="1" x14ac:dyDescent="0.2">
      <c r="A138" s="353">
        <v>45412</v>
      </c>
      <c r="B138" s="153">
        <v>445090.12</v>
      </c>
      <c r="C138" s="153">
        <v>3665637.59</v>
      </c>
      <c r="D138" s="153">
        <v>1579.58</v>
      </c>
      <c r="E138" s="354">
        <v>0</v>
      </c>
      <c r="F138" s="373">
        <f t="shared" si="15"/>
        <v>4112307.29</v>
      </c>
      <c r="G138" s="354">
        <v>12424.77</v>
      </c>
      <c r="H138" s="370">
        <v>3802.37</v>
      </c>
      <c r="I138" s="364">
        <v>6844.7200000000012</v>
      </c>
      <c r="J138" s="354">
        <v>0</v>
      </c>
      <c r="K138" s="374">
        <f t="shared" si="21"/>
        <v>23071.86</v>
      </c>
      <c r="L138" s="153">
        <f t="shared" si="16"/>
        <v>4089235.43</v>
      </c>
      <c r="M138" s="153">
        <v>351219.29</v>
      </c>
      <c r="N138" s="164">
        <f t="shared" si="22"/>
        <v>3738016.14</v>
      </c>
      <c r="O138" s="358">
        <v>0.02</v>
      </c>
      <c r="P138" s="164">
        <f>ROUND((N138*O138)/366,2)</f>
        <v>204.26</v>
      </c>
      <c r="Q138" s="375">
        <v>2781519.8576000002</v>
      </c>
      <c r="R138" s="360">
        <f t="shared" si="24"/>
        <v>1.4701442518294103</v>
      </c>
      <c r="S138" s="344"/>
    </row>
    <row r="139" spans="1:19" ht="12" customHeight="1" x14ac:dyDescent="0.2">
      <c r="A139" s="365" t="s">
        <v>274</v>
      </c>
      <c r="B139" s="376">
        <f>AVERAGE(B109:B138)</f>
        <v>309110.19200000004</v>
      </c>
      <c r="C139" s="376">
        <f t="shared" ref="C139:R139" si="25">AVERAGE(C109:C138)</f>
        <v>3832830.1540000006</v>
      </c>
      <c r="D139" s="376">
        <f t="shared" si="25"/>
        <v>30946.246666666655</v>
      </c>
      <c r="E139" s="376">
        <f t="shared" si="25"/>
        <v>0</v>
      </c>
      <c r="F139" s="376">
        <f t="shared" si="25"/>
        <v>4172886.5926666665</v>
      </c>
      <c r="G139" s="376">
        <f t="shared" si="25"/>
        <v>13968.233000000004</v>
      </c>
      <c r="H139" s="376">
        <f t="shared" si="25"/>
        <v>2914.0883333333331</v>
      </c>
      <c r="I139" s="376">
        <f t="shared" si="25"/>
        <v>4303.8226666666669</v>
      </c>
      <c r="J139" s="376">
        <f t="shared" si="25"/>
        <v>0</v>
      </c>
      <c r="K139" s="376">
        <f t="shared" si="25"/>
        <v>21186.143999999997</v>
      </c>
      <c r="L139" s="376">
        <f t="shared" si="25"/>
        <v>4151700.4486666666</v>
      </c>
      <c r="M139" s="376">
        <f t="shared" si="25"/>
        <v>463589.9</v>
      </c>
      <c r="N139" s="376">
        <f t="shared" si="25"/>
        <v>3688110.5486666677</v>
      </c>
      <c r="O139" s="367">
        <f>AVERAGE(O109:O138)</f>
        <v>2.0000000000000007E-2</v>
      </c>
      <c r="P139" s="376">
        <f t="shared" si="25"/>
        <v>201.53633333333332</v>
      </c>
      <c r="Q139" s="376">
        <f t="shared" si="25"/>
        <v>2781519.8576000021</v>
      </c>
      <c r="R139" s="376">
        <f t="shared" si="25"/>
        <v>1.4926014054233316</v>
      </c>
      <c r="S139" s="344"/>
    </row>
    <row r="140" spans="1:19" ht="12" customHeight="1" x14ac:dyDescent="0.2">
      <c r="A140" s="365" t="s">
        <v>275</v>
      </c>
      <c r="B140" s="376">
        <f>SUM(B109:B138)</f>
        <v>9273305.7600000016</v>
      </c>
      <c r="C140" s="376">
        <f t="shared" ref="C140:R140" si="26">SUM(C109:C138)</f>
        <v>114984904.62000002</v>
      </c>
      <c r="D140" s="376">
        <f t="shared" si="26"/>
        <v>928387.39999999967</v>
      </c>
      <c r="E140" s="376">
        <f t="shared" si="26"/>
        <v>0</v>
      </c>
      <c r="F140" s="376">
        <f t="shared" si="26"/>
        <v>125186597.78</v>
      </c>
      <c r="G140" s="376">
        <f t="shared" si="26"/>
        <v>419046.99000000011</v>
      </c>
      <c r="H140" s="376">
        <f t="shared" si="26"/>
        <v>87422.65</v>
      </c>
      <c r="I140" s="376">
        <f t="shared" si="26"/>
        <v>129114.68000000001</v>
      </c>
      <c r="J140" s="376">
        <f t="shared" si="26"/>
        <v>0</v>
      </c>
      <c r="K140" s="376">
        <f t="shared" si="26"/>
        <v>635584.31999999995</v>
      </c>
      <c r="L140" s="376">
        <f t="shared" si="26"/>
        <v>124551013.45999999</v>
      </c>
      <c r="M140" s="376">
        <f t="shared" si="26"/>
        <v>13907697</v>
      </c>
      <c r="N140" s="376">
        <f t="shared" si="26"/>
        <v>110643316.46000002</v>
      </c>
      <c r="O140" s="376">
        <f t="shared" si="26"/>
        <v>0.6000000000000002</v>
      </c>
      <c r="P140" s="376">
        <f t="shared" si="26"/>
        <v>6046.0899999999992</v>
      </c>
      <c r="Q140" s="376">
        <f t="shared" si="26"/>
        <v>83445595.72800006</v>
      </c>
      <c r="R140" s="376">
        <f t="shared" si="26"/>
        <v>44.778042162699947</v>
      </c>
      <c r="S140" s="344"/>
    </row>
    <row r="141" spans="1:19" ht="12" customHeight="1" x14ac:dyDescent="0.2">
      <c r="A141" s="353">
        <v>45413</v>
      </c>
      <c r="B141" s="161">
        <v>445090.12000000011</v>
      </c>
      <c r="C141" s="164">
        <v>3684353.82</v>
      </c>
      <c r="D141" s="164">
        <v>1579.58</v>
      </c>
      <c r="E141" s="354">
        <v>0</v>
      </c>
      <c r="F141" s="368">
        <f t="shared" ref="F141:F203" si="27">B141+C141+D141+E141</f>
        <v>4131023.52</v>
      </c>
      <c r="G141" s="354">
        <v>12424.770000000004</v>
      </c>
      <c r="H141" s="356">
        <v>3868.9300000000039</v>
      </c>
      <c r="I141" s="357">
        <v>7057.3700000000008</v>
      </c>
      <c r="J141" s="354">
        <v>0</v>
      </c>
      <c r="K141" s="369">
        <f t="shared" si="21"/>
        <v>23351.070000000007</v>
      </c>
      <c r="L141" s="359">
        <f>F141-K141</f>
        <v>4107672.45</v>
      </c>
      <c r="M141" s="359">
        <v>333326.95</v>
      </c>
      <c r="N141" s="359">
        <f>L141-M141</f>
        <v>3774345.5</v>
      </c>
      <c r="O141" s="358">
        <v>0.02</v>
      </c>
      <c r="P141" s="359">
        <f>ROUND((N141*O141)/366,2)</f>
        <v>206.25</v>
      </c>
      <c r="Q141" s="359">
        <v>2781519.8576000002</v>
      </c>
      <c r="R141" s="360">
        <f>L141/Q141</f>
        <v>1.476772649591743</v>
      </c>
      <c r="S141" s="344"/>
    </row>
    <row r="142" spans="1:19" ht="12" customHeight="1" x14ac:dyDescent="0.2">
      <c r="A142" s="353">
        <v>45414</v>
      </c>
      <c r="B142" s="164">
        <v>445090.12000000011</v>
      </c>
      <c r="C142" s="164">
        <v>3683959.46</v>
      </c>
      <c r="D142" s="164">
        <v>1579.58</v>
      </c>
      <c r="E142" s="354">
        <v>0</v>
      </c>
      <c r="F142" s="368">
        <f t="shared" si="27"/>
        <v>4130629.16</v>
      </c>
      <c r="G142" s="354">
        <v>12424.770000000004</v>
      </c>
      <c r="H142" s="356">
        <v>3935.8000000000038</v>
      </c>
      <c r="I142" s="357">
        <v>7263.6200000000008</v>
      </c>
      <c r="J142" s="354">
        <v>0</v>
      </c>
      <c r="K142" s="369">
        <f t="shared" si="21"/>
        <v>23624.19000000001</v>
      </c>
      <c r="L142" s="359">
        <f t="shared" ref="L142:L171" si="28">F142-K142</f>
        <v>4107004.97</v>
      </c>
      <c r="M142" s="359">
        <v>333220.90000000002</v>
      </c>
      <c r="N142" s="359">
        <f t="shared" ref="N142:N171" si="29">L142-M142</f>
        <v>3773784.0700000003</v>
      </c>
      <c r="O142" s="358">
        <v>0.02</v>
      </c>
      <c r="P142" s="359">
        <f t="shared" ref="P142:P171" si="30">ROUND((N142*O142)/366,2)</f>
        <v>206.22</v>
      </c>
      <c r="Q142" s="359">
        <v>2781519.8576000002</v>
      </c>
      <c r="R142" s="360">
        <f t="shared" ref="R142:R171" si="31">L142/Q142</f>
        <v>1.4765326800663858</v>
      </c>
      <c r="S142" s="344"/>
    </row>
    <row r="143" spans="1:19" ht="12" customHeight="1" x14ac:dyDescent="0.2">
      <c r="A143" s="353">
        <v>45415</v>
      </c>
      <c r="B143" s="164">
        <v>445090.12000000011</v>
      </c>
      <c r="C143" s="164">
        <v>3683917.72</v>
      </c>
      <c r="D143" s="164">
        <v>1579.58</v>
      </c>
      <c r="E143" s="354">
        <v>0</v>
      </c>
      <c r="F143" s="368">
        <f t="shared" si="27"/>
        <v>4130587.4200000004</v>
      </c>
      <c r="G143" s="354">
        <v>12424.770000000004</v>
      </c>
      <c r="H143" s="356">
        <v>4002.6700000000037</v>
      </c>
      <c r="I143" s="357">
        <v>7469.8400000000011</v>
      </c>
      <c r="J143" s="354">
        <v>0</v>
      </c>
      <c r="K143" s="369">
        <f t="shared" si="21"/>
        <v>23897.28000000001</v>
      </c>
      <c r="L143" s="359">
        <f t="shared" si="28"/>
        <v>4106690.1400000006</v>
      </c>
      <c r="M143" s="359">
        <v>333346.84000000003</v>
      </c>
      <c r="N143" s="359">
        <f t="shared" si="29"/>
        <v>3773343.3000000007</v>
      </c>
      <c r="O143" s="358">
        <v>0.02</v>
      </c>
      <c r="P143" s="359">
        <f t="shared" si="30"/>
        <v>206.19</v>
      </c>
      <c r="Q143" s="359">
        <v>2781519.8576000002</v>
      </c>
      <c r="R143" s="360">
        <f t="shared" si="31"/>
        <v>1.4764194937451955</v>
      </c>
      <c r="S143" s="344"/>
    </row>
    <row r="144" spans="1:19" ht="12" customHeight="1" x14ac:dyDescent="0.2">
      <c r="A144" s="353">
        <v>45416</v>
      </c>
      <c r="B144" s="164">
        <v>445090.12000000011</v>
      </c>
      <c r="C144" s="164">
        <v>3683917.72</v>
      </c>
      <c r="D144" s="164">
        <v>1579.58</v>
      </c>
      <c r="E144" s="354">
        <v>0</v>
      </c>
      <c r="F144" s="368">
        <f t="shared" si="27"/>
        <v>4130587.4200000004</v>
      </c>
      <c r="G144" s="354">
        <v>12424.770000000004</v>
      </c>
      <c r="H144" s="356">
        <v>4069.5400000000036</v>
      </c>
      <c r="I144" s="357">
        <v>7676.0300000000007</v>
      </c>
      <c r="J144" s="354">
        <v>0</v>
      </c>
      <c r="K144" s="369">
        <f t="shared" si="21"/>
        <v>24170.340000000011</v>
      </c>
      <c r="L144" s="359">
        <f t="shared" si="28"/>
        <v>4106417.0800000005</v>
      </c>
      <c r="M144" s="359">
        <v>333456.08</v>
      </c>
      <c r="N144" s="359">
        <f t="shared" si="29"/>
        <v>3772961.0000000005</v>
      </c>
      <c r="O144" s="358">
        <v>0.02</v>
      </c>
      <c r="P144" s="359">
        <f t="shared" si="30"/>
        <v>206.17</v>
      </c>
      <c r="Q144" s="359">
        <v>2781519.8576000002</v>
      </c>
      <c r="R144" s="360">
        <f t="shared" si="31"/>
        <v>1.4763213243939131</v>
      </c>
      <c r="S144" s="344"/>
    </row>
    <row r="145" spans="1:19" ht="12" customHeight="1" x14ac:dyDescent="0.2">
      <c r="A145" s="353">
        <v>45417</v>
      </c>
      <c r="B145" s="164">
        <v>445090.12000000011</v>
      </c>
      <c r="C145" s="164">
        <v>3683886.74</v>
      </c>
      <c r="D145" s="164">
        <v>1579.58</v>
      </c>
      <c r="E145" s="354">
        <v>0</v>
      </c>
      <c r="F145" s="368">
        <f t="shared" si="27"/>
        <v>4130556.4400000004</v>
      </c>
      <c r="G145" s="354">
        <v>12424.770000000004</v>
      </c>
      <c r="H145" s="370">
        <v>4136.4100000000035</v>
      </c>
      <c r="I145" s="357">
        <v>7882.2000000000007</v>
      </c>
      <c r="J145" s="354">
        <v>0</v>
      </c>
      <c r="K145" s="369">
        <f t="shared" si="21"/>
        <v>24443.380000000008</v>
      </c>
      <c r="L145" s="359">
        <f t="shared" si="28"/>
        <v>4106113.0600000005</v>
      </c>
      <c r="M145" s="359">
        <v>333577.69</v>
      </c>
      <c r="N145" s="359">
        <f t="shared" si="29"/>
        <v>3772535.3700000006</v>
      </c>
      <c r="O145" s="358">
        <v>0.02</v>
      </c>
      <c r="P145" s="359">
        <f t="shared" si="30"/>
        <v>206.15</v>
      </c>
      <c r="Q145" s="359">
        <v>2781519.8576000002</v>
      </c>
      <c r="R145" s="360">
        <f t="shared" si="31"/>
        <v>1.4762120244372114</v>
      </c>
      <c r="S145" s="344"/>
    </row>
    <row r="146" spans="1:19" ht="12" customHeight="1" x14ac:dyDescent="0.2">
      <c r="A146" s="353">
        <v>45418</v>
      </c>
      <c r="B146" s="164">
        <v>432665.35000000009</v>
      </c>
      <c r="C146" s="164">
        <v>3683606.33</v>
      </c>
      <c r="D146" s="164">
        <v>1579.58</v>
      </c>
      <c r="E146" s="354">
        <v>0</v>
      </c>
      <c r="F146" s="368">
        <f t="shared" si="27"/>
        <v>4117851.2600000002</v>
      </c>
      <c r="G146" s="354">
        <v>0</v>
      </c>
      <c r="H146" s="356">
        <v>4203.2800000000034</v>
      </c>
      <c r="I146" s="357">
        <v>8088.35</v>
      </c>
      <c r="J146" s="354">
        <v>0</v>
      </c>
      <c r="K146" s="369">
        <f t="shared" si="21"/>
        <v>12291.630000000005</v>
      </c>
      <c r="L146" s="359">
        <f t="shared" si="28"/>
        <v>4105559.6300000004</v>
      </c>
      <c r="M146" s="359">
        <v>333657.74</v>
      </c>
      <c r="N146" s="359">
        <f t="shared" si="29"/>
        <v>3771901.8900000006</v>
      </c>
      <c r="O146" s="358">
        <v>0.02</v>
      </c>
      <c r="P146" s="359">
        <f t="shared" si="30"/>
        <v>206.11</v>
      </c>
      <c r="Q146" s="359">
        <v>2781519.8576000002</v>
      </c>
      <c r="R146" s="360">
        <f t="shared" si="31"/>
        <v>1.4760130576750337</v>
      </c>
      <c r="S146" s="344"/>
    </row>
    <row r="147" spans="1:19" ht="12" customHeight="1" x14ac:dyDescent="0.2">
      <c r="A147" s="353">
        <v>45419</v>
      </c>
      <c r="B147" s="164">
        <v>432655.35000000009</v>
      </c>
      <c r="C147" s="164">
        <v>3684326.24</v>
      </c>
      <c r="D147" s="164">
        <v>1579.58</v>
      </c>
      <c r="E147" s="354">
        <v>0</v>
      </c>
      <c r="F147" s="368">
        <f t="shared" si="27"/>
        <v>4118561.1700000004</v>
      </c>
      <c r="G147" s="354">
        <v>0</v>
      </c>
      <c r="H147" s="356">
        <v>4260.1400000000031</v>
      </c>
      <c r="I147" s="357">
        <v>8294.4600000000009</v>
      </c>
      <c r="J147" s="354">
        <v>0</v>
      </c>
      <c r="K147" s="369">
        <f t="shared" si="21"/>
        <v>12554.600000000004</v>
      </c>
      <c r="L147" s="359">
        <f t="shared" si="28"/>
        <v>4106006.5700000003</v>
      </c>
      <c r="M147" s="359">
        <v>333478.99</v>
      </c>
      <c r="N147" s="359">
        <f t="shared" si="29"/>
        <v>3772527.58</v>
      </c>
      <c r="O147" s="358">
        <v>0.02</v>
      </c>
      <c r="P147" s="359">
        <f t="shared" si="30"/>
        <v>206.15</v>
      </c>
      <c r="Q147" s="359">
        <v>2781519.8576000002</v>
      </c>
      <c r="R147" s="360">
        <f t="shared" si="31"/>
        <v>1.4761737396125645</v>
      </c>
      <c r="S147" s="344"/>
    </row>
    <row r="148" spans="1:19" ht="12" customHeight="1" x14ac:dyDescent="0.2">
      <c r="A148" s="353">
        <v>45420</v>
      </c>
      <c r="B148" s="164">
        <v>425135.77000000008</v>
      </c>
      <c r="C148" s="164">
        <v>3684312.41</v>
      </c>
      <c r="D148" s="164">
        <v>1579.58</v>
      </c>
      <c r="E148" s="354">
        <v>0</v>
      </c>
      <c r="F148" s="368">
        <f t="shared" si="27"/>
        <v>4111027.7600000002</v>
      </c>
      <c r="G148" s="354">
        <v>0</v>
      </c>
      <c r="H148" s="356">
        <v>2854.7600000000029</v>
      </c>
      <c r="I148" s="357">
        <v>2454.5200000000004</v>
      </c>
      <c r="J148" s="354">
        <v>0</v>
      </c>
      <c r="K148" s="369">
        <f t="shared" si="21"/>
        <v>5309.2800000000034</v>
      </c>
      <c r="L148" s="359">
        <f t="shared" si="28"/>
        <v>4105718.4800000004</v>
      </c>
      <c r="M148" s="359">
        <v>333505.44</v>
      </c>
      <c r="N148" s="359">
        <f t="shared" si="29"/>
        <v>3772213.0400000005</v>
      </c>
      <c r="O148" s="358">
        <v>0.02</v>
      </c>
      <c r="P148" s="359">
        <f t="shared" si="30"/>
        <v>206.13</v>
      </c>
      <c r="Q148" s="359">
        <v>2781519.8576000002</v>
      </c>
      <c r="R148" s="360">
        <f t="shared" si="31"/>
        <v>1.4760701667406282</v>
      </c>
      <c r="S148" s="344"/>
    </row>
    <row r="149" spans="1:19" ht="12" customHeight="1" x14ac:dyDescent="0.2">
      <c r="A149" s="353">
        <v>45421</v>
      </c>
      <c r="B149" s="164">
        <v>425135.77000000008</v>
      </c>
      <c r="C149" s="164">
        <v>3683821.07</v>
      </c>
      <c r="D149" s="164">
        <v>1579.58</v>
      </c>
      <c r="E149" s="354">
        <v>0</v>
      </c>
      <c r="F149" s="368">
        <f t="shared" si="27"/>
        <v>4110536.42</v>
      </c>
      <c r="G149" s="354">
        <v>0</v>
      </c>
      <c r="H149" s="356">
        <v>2921.6200000000031</v>
      </c>
      <c r="I149" s="357">
        <v>2660.6500000000005</v>
      </c>
      <c r="J149" s="354">
        <v>0</v>
      </c>
      <c r="K149" s="369">
        <f t="shared" si="21"/>
        <v>5582.2700000000041</v>
      </c>
      <c r="L149" s="359">
        <f t="shared" si="28"/>
        <v>4104954.15</v>
      </c>
      <c r="M149" s="359">
        <v>333371.69</v>
      </c>
      <c r="N149" s="359">
        <f t="shared" si="29"/>
        <v>3771582.46</v>
      </c>
      <c r="O149" s="358">
        <v>0.02</v>
      </c>
      <c r="P149" s="359">
        <f t="shared" si="30"/>
        <v>206.1</v>
      </c>
      <c r="Q149" s="359">
        <v>2781519.8576000002</v>
      </c>
      <c r="R149" s="360">
        <f t="shared" si="31"/>
        <v>1.4757953781217685</v>
      </c>
      <c r="S149" s="344"/>
    </row>
    <row r="150" spans="1:19" ht="12" customHeight="1" x14ac:dyDescent="0.2">
      <c r="A150" s="353">
        <v>45422</v>
      </c>
      <c r="B150" s="164">
        <v>425135.77000000008</v>
      </c>
      <c r="C150" s="164">
        <v>3683816.33</v>
      </c>
      <c r="D150" s="164">
        <v>1579.58</v>
      </c>
      <c r="E150" s="354">
        <v>0</v>
      </c>
      <c r="F150" s="368">
        <f t="shared" si="27"/>
        <v>4110531.68</v>
      </c>
      <c r="G150" s="354">
        <v>0</v>
      </c>
      <c r="H150" s="356">
        <v>2988.4800000000027</v>
      </c>
      <c r="I150" s="357">
        <v>2866.7500000000005</v>
      </c>
      <c r="J150" s="354">
        <v>0</v>
      </c>
      <c r="K150" s="369">
        <f t="shared" si="21"/>
        <v>5855.2300000000032</v>
      </c>
      <c r="L150" s="359">
        <f t="shared" si="28"/>
        <v>4104676.45</v>
      </c>
      <c r="M150" s="359">
        <v>333482.78000000003</v>
      </c>
      <c r="N150" s="359">
        <f t="shared" si="29"/>
        <v>3771193.67</v>
      </c>
      <c r="O150" s="358">
        <v>0.02</v>
      </c>
      <c r="P150" s="359">
        <f t="shared" si="30"/>
        <v>206.08</v>
      </c>
      <c r="Q150" s="359">
        <v>2781519.8576000002</v>
      </c>
      <c r="R150" s="360">
        <f t="shared" si="31"/>
        <v>1.4756955406177359</v>
      </c>
      <c r="S150" s="344"/>
    </row>
    <row r="151" spans="1:19" ht="12" customHeight="1" x14ac:dyDescent="0.2">
      <c r="A151" s="353">
        <v>45423</v>
      </c>
      <c r="B151" s="164">
        <v>425135.77000000008</v>
      </c>
      <c r="C151" s="164">
        <v>3683816.33</v>
      </c>
      <c r="D151" s="164">
        <v>1579.58</v>
      </c>
      <c r="E151" s="354">
        <v>0</v>
      </c>
      <c r="F151" s="368">
        <f t="shared" si="27"/>
        <v>4110531.68</v>
      </c>
      <c r="G151" s="354">
        <v>0</v>
      </c>
      <c r="H151" s="356">
        <v>3055.3400000000029</v>
      </c>
      <c r="I151" s="357">
        <v>3072.8300000000004</v>
      </c>
      <c r="J151" s="354">
        <v>0</v>
      </c>
      <c r="K151" s="369">
        <f t="shared" si="21"/>
        <v>6128.1700000000037</v>
      </c>
      <c r="L151" s="359">
        <f t="shared" si="28"/>
        <v>4104403.5100000002</v>
      </c>
      <c r="M151" s="359">
        <v>333591.96999999997</v>
      </c>
      <c r="N151" s="359">
        <f t="shared" si="29"/>
        <v>3770811.54</v>
      </c>
      <c r="O151" s="358">
        <v>0.02</v>
      </c>
      <c r="P151" s="359">
        <f t="shared" si="30"/>
        <v>206.06</v>
      </c>
      <c r="Q151" s="359">
        <v>2781519.8576000002</v>
      </c>
      <c r="R151" s="360">
        <f t="shared" si="31"/>
        <v>1.4755974144083348</v>
      </c>
      <c r="S151" s="344"/>
    </row>
    <row r="152" spans="1:19" ht="12" customHeight="1" x14ac:dyDescent="0.2">
      <c r="A152" s="353">
        <v>45424</v>
      </c>
      <c r="B152" s="164">
        <v>425135.77000000008</v>
      </c>
      <c r="C152" s="164">
        <v>3683747.03</v>
      </c>
      <c r="D152" s="164">
        <v>1579.58</v>
      </c>
      <c r="E152" s="354">
        <v>0</v>
      </c>
      <c r="F152" s="368">
        <f t="shared" si="27"/>
        <v>4110462.38</v>
      </c>
      <c r="G152" s="354">
        <v>0</v>
      </c>
      <c r="H152" s="356">
        <v>3122.2000000000025</v>
      </c>
      <c r="I152" s="357">
        <v>3278.8900000000003</v>
      </c>
      <c r="J152" s="354">
        <v>0</v>
      </c>
      <c r="K152" s="369">
        <f t="shared" si="21"/>
        <v>6401.0900000000029</v>
      </c>
      <c r="L152" s="359">
        <f t="shared" si="28"/>
        <v>4104061.29</v>
      </c>
      <c r="M152" s="359">
        <v>333658.61</v>
      </c>
      <c r="N152" s="359">
        <f t="shared" si="29"/>
        <v>3770402.68</v>
      </c>
      <c r="O152" s="358">
        <v>0.02</v>
      </c>
      <c r="P152" s="359">
        <f t="shared" si="30"/>
        <v>206.03</v>
      </c>
      <c r="Q152" s="359">
        <v>2781519.8576000002</v>
      </c>
      <c r="R152" s="360">
        <f t="shared" si="31"/>
        <v>1.4754743809526991</v>
      </c>
      <c r="S152" s="344"/>
    </row>
    <row r="153" spans="1:19" ht="12" customHeight="1" x14ac:dyDescent="0.2">
      <c r="A153" s="353">
        <v>45425</v>
      </c>
      <c r="B153" s="164">
        <v>425135.77000000008</v>
      </c>
      <c r="C153" s="164">
        <v>3682700.7</v>
      </c>
      <c r="D153" s="164">
        <v>1579.58</v>
      </c>
      <c r="E153" s="354">
        <v>0</v>
      </c>
      <c r="F153" s="368">
        <f t="shared" si="27"/>
        <v>4109416.0500000003</v>
      </c>
      <c r="G153" s="354">
        <v>0</v>
      </c>
      <c r="H153" s="356">
        <v>3189.0600000000022</v>
      </c>
      <c r="I153" s="364">
        <v>3484.9200000000005</v>
      </c>
      <c r="J153" s="354">
        <v>0</v>
      </c>
      <c r="K153" s="369">
        <f t="shared" si="21"/>
        <v>6673.9800000000032</v>
      </c>
      <c r="L153" s="359">
        <f t="shared" si="28"/>
        <v>4102742.0700000003</v>
      </c>
      <c r="M153" s="359">
        <v>333173.90000000002</v>
      </c>
      <c r="N153" s="359">
        <f t="shared" si="29"/>
        <v>3769568.1700000004</v>
      </c>
      <c r="O153" s="358">
        <v>0.02</v>
      </c>
      <c r="P153" s="359">
        <f t="shared" si="30"/>
        <v>205.99</v>
      </c>
      <c r="Q153" s="359">
        <v>2781519.8576000002</v>
      </c>
      <c r="R153" s="360">
        <f t="shared" si="31"/>
        <v>1.4750001006787707</v>
      </c>
      <c r="S153" s="344"/>
    </row>
    <row r="154" spans="1:19" ht="12" customHeight="1" x14ac:dyDescent="0.2">
      <c r="A154" s="353">
        <v>45426</v>
      </c>
      <c r="B154" s="164">
        <v>425135.77000000008</v>
      </c>
      <c r="C154" s="164">
        <v>3682232.77</v>
      </c>
      <c r="D154" s="164">
        <v>1579.58</v>
      </c>
      <c r="E154" s="354">
        <v>0</v>
      </c>
      <c r="F154" s="368">
        <f t="shared" si="27"/>
        <v>4108948.12</v>
      </c>
      <c r="G154" s="354">
        <v>0</v>
      </c>
      <c r="H154" s="356">
        <v>3255.9200000000023</v>
      </c>
      <c r="I154" s="357">
        <v>3690.9100000000008</v>
      </c>
      <c r="J154" s="354">
        <v>0</v>
      </c>
      <c r="K154" s="369">
        <f t="shared" si="21"/>
        <v>6946.8300000000036</v>
      </c>
      <c r="L154" s="359">
        <f t="shared" si="28"/>
        <v>4102001.29</v>
      </c>
      <c r="M154" s="359">
        <v>333216.17</v>
      </c>
      <c r="N154" s="359">
        <f t="shared" si="29"/>
        <v>3768785.12</v>
      </c>
      <c r="O154" s="358">
        <v>0.02</v>
      </c>
      <c r="P154" s="359">
        <f t="shared" si="30"/>
        <v>205.94</v>
      </c>
      <c r="Q154" s="359">
        <v>2781519.8576000002</v>
      </c>
      <c r="R154" s="360">
        <f t="shared" si="31"/>
        <v>1.4747337786541495</v>
      </c>
      <c r="S154" s="344"/>
    </row>
    <row r="155" spans="1:19" ht="12" customHeight="1" x14ac:dyDescent="0.2">
      <c r="A155" s="353">
        <v>45427</v>
      </c>
      <c r="B155" s="164">
        <v>425135.77000000008</v>
      </c>
      <c r="C155" s="164">
        <v>3672307.14</v>
      </c>
      <c r="D155" s="164">
        <v>1579.58</v>
      </c>
      <c r="E155" s="354">
        <v>0</v>
      </c>
      <c r="F155" s="368">
        <f t="shared" si="27"/>
        <v>4099022.49</v>
      </c>
      <c r="G155" s="354">
        <v>0</v>
      </c>
      <c r="H155" s="356">
        <v>3322.780000000002</v>
      </c>
      <c r="I155" s="357">
        <v>3896.8500000000008</v>
      </c>
      <c r="J155" s="354">
        <v>0</v>
      </c>
      <c r="K155" s="369">
        <f t="shared" si="21"/>
        <v>7219.6300000000028</v>
      </c>
      <c r="L155" s="359">
        <f t="shared" si="28"/>
        <v>4091802.8600000003</v>
      </c>
      <c r="M155" s="359">
        <v>327265.59999999998</v>
      </c>
      <c r="N155" s="359">
        <f t="shared" si="29"/>
        <v>3764537.2600000002</v>
      </c>
      <c r="O155" s="358">
        <v>0.02</v>
      </c>
      <c r="P155" s="359">
        <f t="shared" si="30"/>
        <v>205.71</v>
      </c>
      <c r="Q155" s="359">
        <v>2781519.8576000002</v>
      </c>
      <c r="R155" s="360">
        <f t="shared" si="31"/>
        <v>1.471067283168908</v>
      </c>
      <c r="S155" s="344"/>
    </row>
    <row r="156" spans="1:19" ht="12" customHeight="1" x14ac:dyDescent="0.2">
      <c r="A156" s="353">
        <v>45428</v>
      </c>
      <c r="B156" s="164">
        <v>425135.77000000008</v>
      </c>
      <c r="C156" s="164">
        <v>3663933.33</v>
      </c>
      <c r="D156" s="164">
        <v>8911.58</v>
      </c>
      <c r="E156" s="354">
        <v>0</v>
      </c>
      <c r="F156" s="368">
        <f t="shared" si="27"/>
        <v>4097980.68</v>
      </c>
      <c r="G156" s="354">
        <v>57.56</v>
      </c>
      <c r="H156" s="356">
        <v>3399.6100000000019</v>
      </c>
      <c r="I156" s="357">
        <v>4102.5600000000004</v>
      </c>
      <c r="J156" s="354">
        <v>0</v>
      </c>
      <c r="K156" s="369">
        <f t="shared" si="21"/>
        <v>7559.7300000000023</v>
      </c>
      <c r="L156" s="359">
        <f t="shared" si="28"/>
        <v>4090420.95</v>
      </c>
      <c r="M156" s="359">
        <v>319433.36</v>
      </c>
      <c r="N156" s="359">
        <f t="shared" si="29"/>
        <v>3770987.5900000003</v>
      </c>
      <c r="O156" s="358">
        <v>0.02</v>
      </c>
      <c r="P156" s="359">
        <f t="shared" si="30"/>
        <v>206.06</v>
      </c>
      <c r="Q156" s="359">
        <v>2781519.8576000002</v>
      </c>
      <c r="R156" s="360">
        <f t="shared" si="31"/>
        <v>1.4705704648570688</v>
      </c>
      <c r="S156" s="344"/>
    </row>
    <row r="157" spans="1:19" ht="12" customHeight="1" x14ac:dyDescent="0.2">
      <c r="A157" s="353">
        <v>45429</v>
      </c>
      <c r="B157" s="164">
        <v>425125.77000000008</v>
      </c>
      <c r="C157" s="164">
        <v>3663995.93</v>
      </c>
      <c r="D157" s="164">
        <v>8911.58</v>
      </c>
      <c r="E157" s="354">
        <v>0</v>
      </c>
      <c r="F157" s="368">
        <f t="shared" si="27"/>
        <v>4098033.2800000003</v>
      </c>
      <c r="G157" s="354">
        <v>57.56</v>
      </c>
      <c r="H157" s="356">
        <v>3456.4400000000019</v>
      </c>
      <c r="I157" s="357">
        <v>4308.6200000000008</v>
      </c>
      <c r="J157" s="354">
        <v>0</v>
      </c>
      <c r="K157" s="369">
        <f t="shared" si="21"/>
        <v>7822.6200000000026</v>
      </c>
      <c r="L157" s="359">
        <f t="shared" si="28"/>
        <v>4090210.66</v>
      </c>
      <c r="M157" s="359">
        <v>319517.34000000003</v>
      </c>
      <c r="N157" s="359">
        <f t="shared" si="29"/>
        <v>3770693.3200000003</v>
      </c>
      <c r="O157" s="358">
        <v>0.02</v>
      </c>
      <c r="P157" s="359">
        <f t="shared" si="30"/>
        <v>206.05</v>
      </c>
      <c r="Q157" s="359">
        <v>2781519.8576000002</v>
      </c>
      <c r="R157" s="360">
        <f t="shared" si="31"/>
        <v>1.4704948623049514</v>
      </c>
      <c r="S157" s="344"/>
    </row>
    <row r="158" spans="1:19" ht="12" customHeight="1" x14ac:dyDescent="0.2">
      <c r="A158" s="353">
        <v>45430</v>
      </c>
      <c r="B158" s="164">
        <v>425125.77000000008</v>
      </c>
      <c r="C158" s="164">
        <v>3663995.93</v>
      </c>
      <c r="D158" s="164">
        <v>8911.58</v>
      </c>
      <c r="E158" s="354">
        <v>0</v>
      </c>
      <c r="F158" s="368">
        <f t="shared" si="27"/>
        <v>4098033.2800000003</v>
      </c>
      <c r="G158" s="354">
        <v>57.56</v>
      </c>
      <c r="H158" s="356">
        <v>3523.2700000000018</v>
      </c>
      <c r="I158" s="357">
        <v>4514.670000000001</v>
      </c>
      <c r="J158" s="354">
        <v>0</v>
      </c>
      <c r="K158" s="369">
        <f t="shared" si="21"/>
        <v>8095.5000000000027</v>
      </c>
      <c r="L158" s="359">
        <f t="shared" si="28"/>
        <v>4089937.7800000003</v>
      </c>
      <c r="M158" s="359">
        <v>319626.49</v>
      </c>
      <c r="N158" s="359">
        <f t="shared" si="29"/>
        <v>3770311.29</v>
      </c>
      <c r="O158" s="358">
        <v>0.02</v>
      </c>
      <c r="P158" s="359">
        <f t="shared" si="30"/>
        <v>206.03</v>
      </c>
      <c r="Q158" s="359">
        <v>2781519.8576000002</v>
      </c>
      <c r="R158" s="360">
        <f t="shared" si="31"/>
        <v>1.4703967576664911</v>
      </c>
      <c r="S158" s="344"/>
    </row>
    <row r="159" spans="1:19" ht="12" customHeight="1" x14ac:dyDescent="0.2">
      <c r="A159" s="353">
        <v>45431</v>
      </c>
      <c r="B159" s="164">
        <v>425125.77000000008</v>
      </c>
      <c r="C159" s="164">
        <v>3664031.75</v>
      </c>
      <c r="D159" s="164">
        <v>8911.58</v>
      </c>
      <c r="E159" s="354">
        <v>0</v>
      </c>
      <c r="F159" s="368">
        <f t="shared" si="27"/>
        <v>4098069.1</v>
      </c>
      <c r="G159" s="354">
        <v>57.56</v>
      </c>
      <c r="H159" s="356">
        <v>3590.1000000000017</v>
      </c>
      <c r="I159" s="357">
        <v>4720.7000000000007</v>
      </c>
      <c r="J159" s="354">
        <v>0</v>
      </c>
      <c r="K159" s="369">
        <f t="shared" si="21"/>
        <v>8368.3600000000024</v>
      </c>
      <c r="L159" s="359">
        <f t="shared" si="28"/>
        <v>4089700.74</v>
      </c>
      <c r="M159" s="359">
        <v>319721.32</v>
      </c>
      <c r="N159" s="359">
        <f t="shared" si="29"/>
        <v>3769979.4200000004</v>
      </c>
      <c r="O159" s="358">
        <v>0.02</v>
      </c>
      <c r="P159" s="359">
        <f t="shared" si="30"/>
        <v>206.01</v>
      </c>
      <c r="Q159" s="359">
        <v>2781519.8576000002</v>
      </c>
      <c r="R159" s="360">
        <f t="shared" si="31"/>
        <v>1.4703115380699627</v>
      </c>
      <c r="S159" s="344"/>
    </row>
    <row r="160" spans="1:19" ht="12" customHeight="1" x14ac:dyDescent="0.2">
      <c r="A160" s="353">
        <v>45432</v>
      </c>
      <c r="B160" s="164">
        <v>432400.21000000008</v>
      </c>
      <c r="C160" s="164">
        <v>3664038.52</v>
      </c>
      <c r="D160" s="164">
        <v>1579.58</v>
      </c>
      <c r="E160" s="354">
        <v>0</v>
      </c>
      <c r="F160" s="368">
        <f t="shared" si="27"/>
        <v>4098018.31</v>
      </c>
      <c r="G160" s="354">
        <v>0</v>
      </c>
      <c r="H160" s="356">
        <v>3656.9300000000017</v>
      </c>
      <c r="I160" s="357">
        <v>4926.7100000000009</v>
      </c>
      <c r="J160" s="354">
        <v>0</v>
      </c>
      <c r="K160" s="369">
        <f t="shared" si="21"/>
        <v>8583.6400000000031</v>
      </c>
      <c r="L160" s="359">
        <f t="shared" si="28"/>
        <v>4089434.67</v>
      </c>
      <c r="M160" s="359">
        <v>319645.51</v>
      </c>
      <c r="N160" s="359">
        <f t="shared" si="29"/>
        <v>3769789.16</v>
      </c>
      <c r="O160" s="358">
        <v>0.02</v>
      </c>
      <c r="P160" s="359">
        <f t="shared" si="30"/>
        <v>206</v>
      </c>
      <c r="Q160" s="359">
        <v>2781519.8576000002</v>
      </c>
      <c r="R160" s="360">
        <f t="shared" si="31"/>
        <v>1.4702158817332758</v>
      </c>
      <c r="S160" s="344"/>
    </row>
    <row r="161" spans="1:19" ht="12" customHeight="1" x14ac:dyDescent="0.2">
      <c r="A161" s="353">
        <v>45433</v>
      </c>
      <c r="B161" s="164">
        <v>432400.21000000008</v>
      </c>
      <c r="C161" s="164">
        <v>3657237.67</v>
      </c>
      <c r="D161" s="164">
        <v>8011.58</v>
      </c>
      <c r="E161" s="354">
        <v>0</v>
      </c>
      <c r="F161" s="368">
        <f t="shared" si="27"/>
        <v>4097649.46</v>
      </c>
      <c r="G161" s="354">
        <v>50.49</v>
      </c>
      <c r="H161" s="356">
        <v>3733.7600000000016</v>
      </c>
      <c r="I161" s="357">
        <v>5132.7100000000009</v>
      </c>
      <c r="J161" s="354">
        <v>0</v>
      </c>
      <c r="K161" s="369">
        <f t="shared" si="21"/>
        <v>8916.9600000000028</v>
      </c>
      <c r="L161" s="359">
        <f t="shared" si="28"/>
        <v>4088732.5</v>
      </c>
      <c r="M161" s="359">
        <v>313077</v>
      </c>
      <c r="N161" s="359">
        <f t="shared" si="29"/>
        <v>3775655.5</v>
      </c>
      <c r="O161" s="358">
        <v>0.02</v>
      </c>
      <c r="P161" s="359">
        <f t="shared" si="30"/>
        <v>206.32</v>
      </c>
      <c r="Q161" s="359">
        <v>2781519.8576000002</v>
      </c>
      <c r="R161" s="360">
        <f t="shared" si="31"/>
        <v>1.4699634406090172</v>
      </c>
      <c r="S161" s="344"/>
    </row>
    <row r="162" spans="1:19" ht="12" customHeight="1" x14ac:dyDescent="0.2">
      <c r="A162" s="353">
        <v>45434</v>
      </c>
      <c r="B162" s="164">
        <v>432380.31000000011</v>
      </c>
      <c r="C162" s="164">
        <v>3657352.44</v>
      </c>
      <c r="D162" s="164">
        <v>8011.58</v>
      </c>
      <c r="E162" s="354">
        <v>0</v>
      </c>
      <c r="F162" s="368">
        <f t="shared" si="27"/>
        <v>4097744.33</v>
      </c>
      <c r="G162" s="354">
        <v>50.49</v>
      </c>
      <c r="H162" s="356">
        <v>3800.5900000000011</v>
      </c>
      <c r="I162" s="357">
        <v>5339.0300000000007</v>
      </c>
      <c r="J162" s="354">
        <v>0</v>
      </c>
      <c r="K162" s="369">
        <f t="shared" si="21"/>
        <v>9190.11</v>
      </c>
      <c r="L162" s="359">
        <f t="shared" si="28"/>
        <v>4088554.22</v>
      </c>
      <c r="M162" s="359">
        <v>313148.19</v>
      </c>
      <c r="N162" s="359">
        <f t="shared" si="29"/>
        <v>3775406.0300000003</v>
      </c>
      <c r="O162" s="358">
        <v>0.02</v>
      </c>
      <c r="P162" s="359">
        <f t="shared" si="30"/>
        <v>206.31</v>
      </c>
      <c r="Q162" s="359">
        <v>2781519.8576000002</v>
      </c>
      <c r="R162" s="360">
        <f t="shared" si="31"/>
        <v>1.4698993461537817</v>
      </c>
      <c r="S162" s="344"/>
    </row>
    <row r="163" spans="1:19" ht="12" customHeight="1" x14ac:dyDescent="0.2">
      <c r="A163" s="353">
        <v>45435</v>
      </c>
      <c r="B163" s="164">
        <v>438751.82000000012</v>
      </c>
      <c r="C163" s="164">
        <v>3630921.09</v>
      </c>
      <c r="D163" s="164">
        <v>26827.58</v>
      </c>
      <c r="E163" s="354">
        <v>0</v>
      </c>
      <c r="F163" s="368">
        <f t="shared" si="27"/>
        <v>4096500.49</v>
      </c>
      <c r="G163" s="354">
        <v>217.35999999999999</v>
      </c>
      <c r="H163" s="356">
        <v>3877.420000000001</v>
      </c>
      <c r="I163" s="357">
        <v>5545.3400000000011</v>
      </c>
      <c r="J163" s="354">
        <v>0</v>
      </c>
      <c r="K163" s="369">
        <f t="shared" si="21"/>
        <v>9640.1200000000026</v>
      </c>
      <c r="L163" s="359">
        <f t="shared" si="28"/>
        <v>4086860.37</v>
      </c>
      <c r="M163" s="359">
        <v>287525.55</v>
      </c>
      <c r="N163" s="359">
        <f t="shared" si="29"/>
        <v>3799334.8200000003</v>
      </c>
      <c r="O163" s="358">
        <v>0.02</v>
      </c>
      <c r="P163" s="359">
        <f t="shared" si="30"/>
        <v>207.61</v>
      </c>
      <c r="Q163" s="359">
        <v>2781519.8576000002</v>
      </c>
      <c r="R163" s="360">
        <f t="shared" si="31"/>
        <v>1.469290380521064</v>
      </c>
      <c r="S163" s="344"/>
    </row>
    <row r="164" spans="1:19" ht="12" customHeight="1" x14ac:dyDescent="0.2">
      <c r="A164" s="353">
        <v>45436</v>
      </c>
      <c r="B164" s="164">
        <v>438731.82000000012</v>
      </c>
      <c r="C164" s="164">
        <v>3631069.61</v>
      </c>
      <c r="D164" s="164">
        <v>26827.58</v>
      </c>
      <c r="E164" s="354">
        <v>0</v>
      </c>
      <c r="F164" s="368">
        <f t="shared" si="27"/>
        <v>4096629.0100000002</v>
      </c>
      <c r="G164" s="354">
        <v>217.35999999999999</v>
      </c>
      <c r="H164" s="356">
        <v>3924.2400000000011</v>
      </c>
      <c r="I164" s="357">
        <v>5752.9500000000007</v>
      </c>
      <c r="J164" s="354">
        <v>0</v>
      </c>
      <c r="K164" s="369">
        <f t="shared" si="21"/>
        <v>9894.5500000000029</v>
      </c>
      <c r="L164" s="359">
        <f t="shared" si="28"/>
        <v>4086734.4600000004</v>
      </c>
      <c r="M164" s="359">
        <v>287575.40000000002</v>
      </c>
      <c r="N164" s="359">
        <f t="shared" si="29"/>
        <v>3799159.0600000005</v>
      </c>
      <c r="O164" s="358">
        <v>0.02</v>
      </c>
      <c r="P164" s="359">
        <f t="shared" si="30"/>
        <v>207.6</v>
      </c>
      <c r="Q164" s="359">
        <v>2781519.8576000002</v>
      </c>
      <c r="R164" s="360">
        <f t="shared" si="31"/>
        <v>1.4692451139019329</v>
      </c>
      <c r="S164" s="344"/>
    </row>
    <row r="165" spans="1:19" ht="12" customHeight="1" x14ac:dyDescent="0.2">
      <c r="A165" s="353">
        <v>45437</v>
      </c>
      <c r="B165" s="164">
        <v>438731.82000000012</v>
      </c>
      <c r="C165" s="164">
        <v>3631069.61</v>
      </c>
      <c r="D165" s="164">
        <v>26827.58</v>
      </c>
      <c r="E165" s="354">
        <v>0</v>
      </c>
      <c r="F165" s="368">
        <f t="shared" si="27"/>
        <v>4096629.0100000002</v>
      </c>
      <c r="G165" s="354">
        <v>217.35999999999999</v>
      </c>
      <c r="H165" s="356">
        <v>3991.0600000000009</v>
      </c>
      <c r="I165" s="357">
        <v>5960.5500000000011</v>
      </c>
      <c r="J165" s="354">
        <v>0</v>
      </c>
      <c r="K165" s="369">
        <f t="shared" si="21"/>
        <v>10168.970000000001</v>
      </c>
      <c r="L165" s="359">
        <f t="shared" si="28"/>
        <v>4086460.04</v>
      </c>
      <c r="M165" s="359">
        <v>287685.17</v>
      </c>
      <c r="N165" s="359">
        <f t="shared" si="29"/>
        <v>3798774.87</v>
      </c>
      <c r="O165" s="358">
        <v>0.02</v>
      </c>
      <c r="P165" s="359">
        <f t="shared" si="30"/>
        <v>207.58</v>
      </c>
      <c r="Q165" s="359">
        <v>2781519.8576000002</v>
      </c>
      <c r="R165" s="360">
        <f t="shared" si="31"/>
        <v>1.469146455609327</v>
      </c>
      <c r="S165" s="344"/>
    </row>
    <row r="166" spans="1:19" ht="12" customHeight="1" x14ac:dyDescent="0.2">
      <c r="A166" s="353">
        <v>45438</v>
      </c>
      <c r="B166" s="164">
        <v>438731.82000000012</v>
      </c>
      <c r="C166" s="164">
        <v>3631105.91</v>
      </c>
      <c r="D166" s="164">
        <v>26827.58</v>
      </c>
      <c r="E166" s="354">
        <v>0</v>
      </c>
      <c r="F166" s="368">
        <f t="shared" si="27"/>
        <v>4096665.3100000005</v>
      </c>
      <c r="G166" s="354">
        <v>217.35999999999999</v>
      </c>
      <c r="H166" s="356">
        <v>4057.8800000000006</v>
      </c>
      <c r="I166" s="357">
        <v>6168.130000000001</v>
      </c>
      <c r="J166" s="354">
        <v>0</v>
      </c>
      <c r="K166" s="369">
        <f t="shared" si="21"/>
        <v>10443.370000000003</v>
      </c>
      <c r="L166" s="359">
        <f t="shared" si="28"/>
        <v>4086221.9400000004</v>
      </c>
      <c r="M166" s="359">
        <v>287780.42</v>
      </c>
      <c r="N166" s="359">
        <f t="shared" si="29"/>
        <v>3798441.5200000005</v>
      </c>
      <c r="O166" s="358">
        <v>0.02</v>
      </c>
      <c r="P166" s="359">
        <f t="shared" si="30"/>
        <v>207.57</v>
      </c>
      <c r="Q166" s="359">
        <v>2781519.8576000002</v>
      </c>
      <c r="R166" s="360">
        <f t="shared" si="31"/>
        <v>1.4690608549261792</v>
      </c>
      <c r="S166" s="344"/>
    </row>
    <row r="167" spans="1:19" ht="12" customHeight="1" x14ac:dyDescent="0.2">
      <c r="A167" s="353">
        <v>45439</v>
      </c>
      <c r="B167" s="164">
        <v>463762.46</v>
      </c>
      <c r="C167" s="164">
        <v>3596429.46</v>
      </c>
      <c r="D167" s="164">
        <v>35529.58</v>
      </c>
      <c r="E167" s="354">
        <v>0</v>
      </c>
      <c r="F167" s="368">
        <f t="shared" si="27"/>
        <v>4095721.5</v>
      </c>
      <c r="G167" s="354">
        <v>266.51</v>
      </c>
      <c r="H167" s="356">
        <v>4144.7000000000007</v>
      </c>
      <c r="I167" s="357">
        <v>6375.7000000000007</v>
      </c>
      <c r="J167" s="354">
        <v>0</v>
      </c>
      <c r="K167" s="369">
        <f t="shared" si="21"/>
        <v>10786.910000000002</v>
      </c>
      <c r="L167" s="359">
        <f t="shared" si="28"/>
        <v>4084934.59</v>
      </c>
      <c r="M167" s="359">
        <v>59678.01</v>
      </c>
      <c r="N167" s="359">
        <f t="shared" si="29"/>
        <v>4025256.58</v>
      </c>
      <c r="O167" s="358">
        <v>0.02</v>
      </c>
      <c r="P167" s="359">
        <f t="shared" si="30"/>
        <v>219.96</v>
      </c>
      <c r="Q167" s="359">
        <v>2781519.8576000002</v>
      </c>
      <c r="R167" s="360">
        <f t="shared" si="31"/>
        <v>1.4685980324169372</v>
      </c>
      <c r="S167" s="344"/>
    </row>
    <row r="168" spans="1:19" ht="12" customHeight="1" x14ac:dyDescent="0.2">
      <c r="A168" s="353">
        <v>45440</v>
      </c>
      <c r="B168" s="164">
        <v>463762.46</v>
      </c>
      <c r="C168" s="164">
        <v>3596472.73</v>
      </c>
      <c r="D168" s="164">
        <v>35529.58</v>
      </c>
      <c r="E168" s="354">
        <v>0</v>
      </c>
      <c r="F168" s="368">
        <f t="shared" si="27"/>
        <v>4095764.77</v>
      </c>
      <c r="G168" s="354">
        <v>266.51</v>
      </c>
      <c r="H168" s="356">
        <v>4211.5200000000004</v>
      </c>
      <c r="I168" s="357">
        <v>6595.6600000000008</v>
      </c>
      <c r="J168" s="354">
        <v>0</v>
      </c>
      <c r="K168" s="369">
        <f t="shared" si="21"/>
        <v>11073.690000000002</v>
      </c>
      <c r="L168" s="359">
        <f t="shared" si="28"/>
        <v>4084691.08</v>
      </c>
      <c r="M168" s="359">
        <v>59770.45</v>
      </c>
      <c r="N168" s="359">
        <f t="shared" si="29"/>
        <v>4024920.63</v>
      </c>
      <c r="O168" s="358">
        <v>0.02</v>
      </c>
      <c r="P168" s="359">
        <f t="shared" si="30"/>
        <v>219.94</v>
      </c>
      <c r="Q168" s="359">
        <v>2781519.8576000002</v>
      </c>
      <c r="R168" s="360">
        <f t="shared" si="31"/>
        <v>1.4685104867539664</v>
      </c>
      <c r="S168" s="344"/>
    </row>
    <row r="169" spans="1:19" ht="12" customHeight="1" x14ac:dyDescent="0.2">
      <c r="A169" s="353">
        <v>45441</v>
      </c>
      <c r="B169" s="164">
        <v>497425.95</v>
      </c>
      <c r="C169" s="164">
        <v>3596414.4</v>
      </c>
      <c r="D169" s="164">
        <v>1579.58</v>
      </c>
      <c r="E169" s="354">
        <v>0</v>
      </c>
      <c r="F169" s="368">
        <f t="shared" si="27"/>
        <v>4095419.93</v>
      </c>
      <c r="G169" s="354">
        <v>0</v>
      </c>
      <c r="H169" s="356">
        <v>4258.34</v>
      </c>
      <c r="I169" s="357">
        <v>6815.6</v>
      </c>
      <c r="J169" s="354">
        <v>0</v>
      </c>
      <c r="K169" s="369">
        <f t="shared" si="21"/>
        <v>11073.94</v>
      </c>
      <c r="L169" s="359">
        <f t="shared" si="28"/>
        <v>4084345.99</v>
      </c>
      <c r="M169" s="359">
        <v>59908.5</v>
      </c>
      <c r="N169" s="359">
        <f t="shared" si="29"/>
        <v>4024437.49</v>
      </c>
      <c r="O169" s="358">
        <v>0.02</v>
      </c>
      <c r="P169" s="359">
        <f t="shared" si="30"/>
        <v>219.91</v>
      </c>
      <c r="Q169" s="359">
        <v>2781519.8576000002</v>
      </c>
      <c r="R169" s="360">
        <f t="shared" si="31"/>
        <v>1.4683864214883324</v>
      </c>
      <c r="S169" s="344"/>
    </row>
    <row r="170" spans="1:19" ht="12" customHeight="1" x14ac:dyDescent="0.2">
      <c r="A170" s="353">
        <v>45442</v>
      </c>
      <c r="B170" s="164">
        <v>497425.95</v>
      </c>
      <c r="C170" s="164">
        <v>3596414.64</v>
      </c>
      <c r="D170" s="164">
        <v>1579.58</v>
      </c>
      <c r="E170" s="354">
        <v>0</v>
      </c>
      <c r="F170" s="368">
        <f t="shared" si="27"/>
        <v>4095420.1700000004</v>
      </c>
      <c r="G170" s="354">
        <v>0</v>
      </c>
      <c r="H170" s="356">
        <v>4325.16</v>
      </c>
      <c r="I170" s="357">
        <v>7035.51</v>
      </c>
      <c r="J170" s="354">
        <v>0</v>
      </c>
      <c r="K170" s="369">
        <f t="shared" si="21"/>
        <v>11360.67</v>
      </c>
      <c r="L170" s="359">
        <f t="shared" si="28"/>
        <v>4084059.5000000005</v>
      </c>
      <c r="M170" s="359">
        <v>60023.101999999722</v>
      </c>
      <c r="N170" s="359">
        <f t="shared" si="29"/>
        <v>4024036.398000001</v>
      </c>
      <c r="O170" s="358">
        <v>0.02</v>
      </c>
      <c r="P170" s="359">
        <f t="shared" si="30"/>
        <v>219.89</v>
      </c>
      <c r="Q170" s="359">
        <v>2781519.8576000002</v>
      </c>
      <c r="R170" s="360">
        <f t="shared" si="31"/>
        <v>1.4682834238414821</v>
      </c>
      <c r="S170" s="344"/>
    </row>
    <row r="171" spans="1:19" ht="12" customHeight="1" x14ac:dyDescent="0.2">
      <c r="A171" s="353">
        <v>45443</v>
      </c>
      <c r="B171" s="164">
        <v>497406.05</v>
      </c>
      <c r="C171" s="164">
        <v>3596557.1</v>
      </c>
      <c r="D171" s="164">
        <v>1579.58</v>
      </c>
      <c r="E171" s="354">
        <v>0</v>
      </c>
      <c r="F171" s="368">
        <f t="shared" si="27"/>
        <v>4095542.73</v>
      </c>
      <c r="G171" s="354">
        <v>0</v>
      </c>
      <c r="H171" s="356">
        <v>4391.9799999999996</v>
      </c>
      <c r="I171" s="357">
        <v>7255.4000000000005</v>
      </c>
      <c r="J171" s="354">
        <v>0</v>
      </c>
      <c r="K171" s="369">
        <f t="shared" si="21"/>
        <v>11647.380000000001</v>
      </c>
      <c r="L171" s="359">
        <f t="shared" si="28"/>
        <v>4083895.35</v>
      </c>
      <c r="M171" s="359">
        <v>60088.771999999881</v>
      </c>
      <c r="N171" s="359">
        <f t="shared" si="29"/>
        <v>4023806.5780000002</v>
      </c>
      <c r="O171" s="358">
        <v>0.02</v>
      </c>
      <c r="P171" s="359">
        <f t="shared" si="30"/>
        <v>219.88</v>
      </c>
      <c r="Q171" s="359">
        <v>2781519.8576000002</v>
      </c>
      <c r="R171" s="360">
        <f t="shared" si="31"/>
        <v>1.4682244093427894</v>
      </c>
      <c r="S171" s="344"/>
    </row>
    <row r="172" spans="1:19" ht="12" customHeight="1" x14ac:dyDescent="0.2">
      <c r="A172" s="365" t="s">
        <v>274</v>
      </c>
      <c r="B172" s="377">
        <f>AVERAGE(B141:B171)</f>
        <v>440783.27161290351</v>
      </c>
      <c r="C172" s="377">
        <f t="shared" ref="C172:R172" si="32">AVERAGE(C141:C171)</f>
        <v>3657605.2235483867</v>
      </c>
      <c r="D172" s="377">
        <f t="shared" si="32"/>
        <v>8388.7412903225813</v>
      </c>
      <c r="E172" s="377">
        <f t="shared" si="32"/>
        <v>0</v>
      </c>
      <c r="F172" s="377">
        <f t="shared" si="32"/>
        <v>4106777.2364516133</v>
      </c>
      <c r="G172" s="377">
        <f t="shared" si="32"/>
        <v>2059.9203225806455</v>
      </c>
      <c r="H172" s="377">
        <f t="shared" si="32"/>
        <v>3726.7719354838732</v>
      </c>
      <c r="I172" s="377">
        <f t="shared" si="32"/>
        <v>5473.80741935484</v>
      </c>
      <c r="J172" s="377">
        <f t="shared" si="32"/>
        <v>0</v>
      </c>
      <c r="K172" s="377">
        <f t="shared" si="32"/>
        <v>11260.499677419359</v>
      </c>
      <c r="L172" s="377">
        <f t="shared" si="32"/>
        <v>4095516.7367741931</v>
      </c>
      <c r="M172" s="377">
        <f t="shared" si="32"/>
        <v>279662.44948387099</v>
      </c>
      <c r="N172" s="377">
        <f t="shared" si="32"/>
        <v>3815854.2872903221</v>
      </c>
      <c r="O172" s="367">
        <f t="shared" si="32"/>
        <v>2.0000000000000007E-2</v>
      </c>
      <c r="P172" s="377">
        <f t="shared" si="32"/>
        <v>208.51612903225808</v>
      </c>
      <c r="Q172" s="377">
        <f t="shared" si="32"/>
        <v>2781519.8576000021</v>
      </c>
      <c r="R172" s="377">
        <f t="shared" si="32"/>
        <v>1.4724024800987612</v>
      </c>
      <c r="S172" s="344"/>
    </row>
    <row r="173" spans="1:19" ht="12" customHeight="1" x14ac:dyDescent="0.2">
      <c r="A173" s="365" t="s">
        <v>275</v>
      </c>
      <c r="B173" s="377">
        <f>SUM(B141:B171)</f>
        <v>13664281.420000009</v>
      </c>
      <c r="C173" s="377">
        <f t="shared" ref="C173:R173" si="33">SUM(C141:C171)</f>
        <v>113385761.92999999</v>
      </c>
      <c r="D173" s="377">
        <f t="shared" si="33"/>
        <v>260050.98</v>
      </c>
      <c r="E173" s="377">
        <f t="shared" si="33"/>
        <v>0</v>
      </c>
      <c r="F173" s="377">
        <f t="shared" si="33"/>
        <v>127310094.33000001</v>
      </c>
      <c r="G173" s="377">
        <f t="shared" si="33"/>
        <v>63857.530000000013</v>
      </c>
      <c r="H173" s="377">
        <f t="shared" si="33"/>
        <v>115529.93000000007</v>
      </c>
      <c r="I173" s="377">
        <f t="shared" si="33"/>
        <v>169688.03000000003</v>
      </c>
      <c r="J173" s="377">
        <f t="shared" si="33"/>
        <v>0</v>
      </c>
      <c r="K173" s="377">
        <f t="shared" si="33"/>
        <v>349075.49000000011</v>
      </c>
      <c r="L173" s="377">
        <f t="shared" si="33"/>
        <v>126961018.83999999</v>
      </c>
      <c r="M173" s="377">
        <f t="shared" si="33"/>
        <v>8669535.9340000004</v>
      </c>
      <c r="N173" s="377">
        <f t="shared" si="33"/>
        <v>118291482.90599999</v>
      </c>
      <c r="O173" s="377">
        <f t="shared" si="33"/>
        <v>0.62000000000000022</v>
      </c>
      <c r="P173" s="377">
        <f t="shared" si="33"/>
        <v>6464</v>
      </c>
      <c r="Q173" s="377">
        <f t="shared" si="33"/>
        <v>86227115.585600063</v>
      </c>
      <c r="R173" s="377">
        <f t="shared" si="33"/>
        <v>45.6444768830616</v>
      </c>
      <c r="S173" s="344"/>
    </row>
    <row r="174" spans="1:19" ht="12" customHeight="1" x14ac:dyDescent="0.2">
      <c r="A174" s="353">
        <v>45444</v>
      </c>
      <c r="B174" s="161">
        <v>497406.05</v>
      </c>
      <c r="C174" s="164">
        <v>3586626.12</v>
      </c>
      <c r="D174" s="164">
        <v>1579.58</v>
      </c>
      <c r="E174" s="354">
        <v>0</v>
      </c>
      <c r="F174" s="368">
        <f t="shared" si="27"/>
        <v>4085611.75</v>
      </c>
      <c r="G174" s="354">
        <v>0</v>
      </c>
      <c r="H174" s="356">
        <v>4460.07</v>
      </c>
      <c r="I174" s="357">
        <v>7490.9000000000005</v>
      </c>
      <c r="J174" s="354">
        <v>0</v>
      </c>
      <c r="K174" s="369">
        <f t="shared" ref="K174:K203" si="34">G174+H174+I174+J174</f>
        <v>11950.970000000001</v>
      </c>
      <c r="L174" s="359">
        <f>F174-K174</f>
        <v>4073660.78</v>
      </c>
      <c r="M174" s="359">
        <v>54251.63</v>
      </c>
      <c r="N174" s="359">
        <f>L174-M174</f>
        <v>4019409.15</v>
      </c>
      <c r="O174" s="358">
        <v>0.02</v>
      </c>
      <c r="P174" s="359">
        <f>ROUND((N174*O174)/366,2)</f>
        <v>219.64</v>
      </c>
      <c r="Q174" s="359">
        <v>2781519.8576000002</v>
      </c>
      <c r="R174" s="360">
        <f>L174/Q174</f>
        <v>1.464544920960912</v>
      </c>
      <c r="S174" s="344"/>
    </row>
    <row r="175" spans="1:19" ht="12" customHeight="1" x14ac:dyDescent="0.2">
      <c r="A175" s="353">
        <v>45445</v>
      </c>
      <c r="B175" s="164">
        <v>497406.05</v>
      </c>
      <c r="C175" s="164">
        <v>3586626.12</v>
      </c>
      <c r="D175" s="164">
        <v>1579.58</v>
      </c>
      <c r="E175" s="354">
        <v>0</v>
      </c>
      <c r="F175" s="368">
        <f t="shared" si="27"/>
        <v>4085611.75</v>
      </c>
      <c r="G175" s="354">
        <v>0</v>
      </c>
      <c r="H175" s="356">
        <v>4528.1499999999996</v>
      </c>
      <c r="I175" s="357">
        <v>7710.5400000000009</v>
      </c>
      <c r="J175" s="354">
        <v>0</v>
      </c>
      <c r="K175" s="369">
        <f t="shared" si="34"/>
        <v>12238.69</v>
      </c>
      <c r="L175" s="359">
        <f t="shared" ref="L175:L203" si="35">F175-K175</f>
        <v>4073373.06</v>
      </c>
      <c r="M175" s="359">
        <v>54366.82</v>
      </c>
      <c r="N175" s="359">
        <f t="shared" ref="N175:N203" si="36">L175-M175</f>
        <v>4019006.24</v>
      </c>
      <c r="O175" s="358">
        <v>0.02</v>
      </c>
      <c r="P175" s="359">
        <f t="shared" ref="P175:P203" si="37">ROUND((N175*O175)/366,2)</f>
        <v>219.62</v>
      </c>
      <c r="Q175" s="359">
        <v>2781519.8576000002</v>
      </c>
      <c r="R175" s="360">
        <f t="shared" ref="R175:R203" si="38">L175/Q175</f>
        <v>1.464441481109777</v>
      </c>
      <c r="S175" s="344"/>
    </row>
    <row r="176" spans="1:19" ht="12" customHeight="1" x14ac:dyDescent="0.2">
      <c r="A176" s="353">
        <v>45446</v>
      </c>
      <c r="B176" s="164">
        <v>497406.05</v>
      </c>
      <c r="C176" s="164">
        <v>3586970.95</v>
      </c>
      <c r="D176" s="164">
        <v>1579.58</v>
      </c>
      <c r="E176" s="354">
        <v>0</v>
      </c>
      <c r="F176" s="368">
        <f t="shared" si="27"/>
        <v>4085956.58</v>
      </c>
      <c r="G176" s="354">
        <v>0</v>
      </c>
      <c r="H176" s="356">
        <v>4596.2299999999996</v>
      </c>
      <c r="I176" s="357">
        <v>7930.1600000000008</v>
      </c>
      <c r="J176" s="354">
        <v>0</v>
      </c>
      <c r="K176" s="369">
        <f t="shared" si="34"/>
        <v>12526.39</v>
      </c>
      <c r="L176" s="359">
        <f t="shared" si="35"/>
        <v>4073430.19</v>
      </c>
      <c r="M176" s="359">
        <v>54343.98</v>
      </c>
      <c r="N176" s="359">
        <f t="shared" si="36"/>
        <v>4019086.21</v>
      </c>
      <c r="O176" s="358">
        <v>0.02</v>
      </c>
      <c r="P176" s="359">
        <f t="shared" si="37"/>
        <v>219.62</v>
      </c>
      <c r="Q176" s="359">
        <v>2781519.8576000002</v>
      </c>
      <c r="R176" s="360">
        <f t="shared" si="38"/>
        <v>1.4644620202405128</v>
      </c>
      <c r="S176" s="344"/>
    </row>
    <row r="177" spans="1:19" ht="12" customHeight="1" x14ac:dyDescent="0.2">
      <c r="A177" s="353">
        <v>45447</v>
      </c>
      <c r="B177" s="164">
        <v>497406.05</v>
      </c>
      <c r="C177" s="164">
        <v>3586896.94</v>
      </c>
      <c r="D177" s="164">
        <v>1579.58</v>
      </c>
      <c r="E177" s="354">
        <v>0</v>
      </c>
      <c r="F177" s="368">
        <f t="shared" si="27"/>
        <v>4085882.57</v>
      </c>
      <c r="G177" s="354">
        <v>0</v>
      </c>
      <c r="H177" s="356">
        <v>4664.3099999999995</v>
      </c>
      <c r="I177" s="357">
        <v>8149.7800000000007</v>
      </c>
      <c r="J177" s="354">
        <v>0</v>
      </c>
      <c r="K177" s="369">
        <f t="shared" si="34"/>
        <v>12814.09</v>
      </c>
      <c r="L177" s="359">
        <f t="shared" si="35"/>
        <v>4073068.48</v>
      </c>
      <c r="M177" s="359">
        <v>54488.66</v>
      </c>
      <c r="N177" s="359">
        <f t="shared" si="36"/>
        <v>4018579.82</v>
      </c>
      <c r="O177" s="358">
        <v>0.02</v>
      </c>
      <c r="P177" s="359">
        <f t="shared" si="37"/>
        <v>219.59</v>
      </c>
      <c r="Q177" s="359">
        <v>2781519.8576000002</v>
      </c>
      <c r="R177" s="360">
        <f t="shared" si="38"/>
        <v>1.4643319798242953</v>
      </c>
      <c r="S177" s="344"/>
    </row>
    <row r="178" spans="1:19" ht="12" customHeight="1" x14ac:dyDescent="0.2">
      <c r="A178" s="353">
        <v>45448</v>
      </c>
      <c r="B178" s="164">
        <v>489463.29</v>
      </c>
      <c r="C178" s="164">
        <v>3586708.61</v>
      </c>
      <c r="D178" s="164">
        <v>1579.58</v>
      </c>
      <c r="E178" s="354">
        <v>0</v>
      </c>
      <c r="F178" s="368">
        <f t="shared" si="27"/>
        <v>4077751.48</v>
      </c>
      <c r="G178" s="354">
        <v>0</v>
      </c>
      <c r="H178" s="370">
        <v>3254.8799999999992</v>
      </c>
      <c r="I178" s="357">
        <v>1905.3700000000008</v>
      </c>
      <c r="J178" s="354">
        <v>0</v>
      </c>
      <c r="K178" s="369">
        <f t="shared" si="34"/>
        <v>5160.25</v>
      </c>
      <c r="L178" s="359">
        <f t="shared" si="35"/>
        <v>4072591.23</v>
      </c>
      <c r="M178" s="359">
        <v>54679.57</v>
      </c>
      <c r="N178" s="359">
        <f t="shared" si="36"/>
        <v>4017911.66</v>
      </c>
      <c r="O178" s="358">
        <v>0.02</v>
      </c>
      <c r="P178" s="359">
        <f t="shared" si="37"/>
        <v>219.56</v>
      </c>
      <c r="Q178" s="359">
        <v>2781519.8576000002</v>
      </c>
      <c r="R178" s="360">
        <f t="shared" si="38"/>
        <v>1.4641604009665365</v>
      </c>
      <c r="S178" s="344"/>
    </row>
    <row r="179" spans="1:19" ht="12" customHeight="1" x14ac:dyDescent="0.2">
      <c r="A179" s="353">
        <v>45449</v>
      </c>
      <c r="B179" s="164">
        <v>489463.29</v>
      </c>
      <c r="C179" s="164">
        <v>3549159.89</v>
      </c>
      <c r="D179" s="164">
        <v>1579.58</v>
      </c>
      <c r="E179" s="354">
        <v>0</v>
      </c>
      <c r="F179" s="368">
        <f t="shared" si="27"/>
        <v>4040202.7600000002</v>
      </c>
      <c r="G179" s="354">
        <v>0</v>
      </c>
      <c r="H179" s="356">
        <v>3322.9599999999991</v>
      </c>
      <c r="I179" s="357">
        <v>2124.9300000000007</v>
      </c>
      <c r="J179" s="354">
        <v>0</v>
      </c>
      <c r="K179" s="369">
        <f t="shared" si="34"/>
        <v>5447.8899999999994</v>
      </c>
      <c r="L179" s="359">
        <f t="shared" si="35"/>
        <v>4034754.87</v>
      </c>
      <c r="M179" s="359">
        <v>36662.35</v>
      </c>
      <c r="N179" s="359">
        <f t="shared" si="36"/>
        <v>3998092.52</v>
      </c>
      <c r="O179" s="358">
        <v>0.02</v>
      </c>
      <c r="P179" s="359">
        <f t="shared" si="37"/>
        <v>218.48</v>
      </c>
      <c r="Q179" s="359">
        <v>2781519.8576000002</v>
      </c>
      <c r="R179" s="360">
        <f t="shared" si="38"/>
        <v>1.4505576363137447</v>
      </c>
      <c r="S179" s="344"/>
    </row>
    <row r="180" spans="1:19" ht="12" customHeight="1" x14ac:dyDescent="0.2">
      <c r="A180" s="353">
        <v>45450</v>
      </c>
      <c r="B180" s="164">
        <v>489463.29</v>
      </c>
      <c r="C180" s="164">
        <v>3549229.54</v>
      </c>
      <c r="D180" s="164">
        <v>1579.58</v>
      </c>
      <c r="E180" s="354">
        <v>0</v>
      </c>
      <c r="F180" s="368">
        <f t="shared" si="27"/>
        <v>4040272.41</v>
      </c>
      <c r="G180" s="354">
        <v>0</v>
      </c>
      <c r="H180" s="356">
        <v>3390.9599999999991</v>
      </c>
      <c r="I180" s="357">
        <v>2343.4100000000008</v>
      </c>
      <c r="J180" s="354">
        <v>0</v>
      </c>
      <c r="K180" s="369">
        <f t="shared" si="34"/>
        <v>5734.37</v>
      </c>
      <c r="L180" s="359">
        <f t="shared" si="35"/>
        <v>4034538.04</v>
      </c>
      <c r="M180" s="359">
        <v>36749.54</v>
      </c>
      <c r="N180" s="359">
        <f t="shared" si="36"/>
        <v>3997788.5</v>
      </c>
      <c r="O180" s="358">
        <v>0.02</v>
      </c>
      <c r="P180" s="359">
        <f t="shared" si="37"/>
        <v>218.46</v>
      </c>
      <c r="Q180" s="359">
        <v>2781519.8576000002</v>
      </c>
      <c r="R180" s="360">
        <f t="shared" si="38"/>
        <v>1.4504796825290871</v>
      </c>
      <c r="S180" s="344"/>
    </row>
    <row r="181" spans="1:19" ht="12" customHeight="1" x14ac:dyDescent="0.2">
      <c r="A181" s="353">
        <v>45451</v>
      </c>
      <c r="B181" s="164">
        <v>489463.29</v>
      </c>
      <c r="C181" s="164">
        <v>3549007.33</v>
      </c>
      <c r="D181" s="164">
        <v>1579.58</v>
      </c>
      <c r="E181" s="354">
        <v>0</v>
      </c>
      <c r="F181" s="368">
        <f t="shared" si="27"/>
        <v>4040050.2</v>
      </c>
      <c r="G181" s="354">
        <v>0</v>
      </c>
      <c r="H181" s="356">
        <v>3458.9599999999982</v>
      </c>
      <c r="I181" s="357">
        <v>2561.8700000000008</v>
      </c>
      <c r="J181" s="354">
        <v>0</v>
      </c>
      <c r="K181" s="369">
        <f t="shared" si="34"/>
        <v>6020.829999999999</v>
      </c>
      <c r="L181" s="359">
        <f t="shared" si="35"/>
        <v>4034029.37</v>
      </c>
      <c r="M181" s="359">
        <v>36953.019999999997</v>
      </c>
      <c r="N181" s="359">
        <f t="shared" si="36"/>
        <v>3997076.35</v>
      </c>
      <c r="O181" s="358">
        <v>0.02</v>
      </c>
      <c r="P181" s="359">
        <f t="shared" si="37"/>
        <v>218.42</v>
      </c>
      <c r="Q181" s="359">
        <v>2781519.8576000002</v>
      </c>
      <c r="R181" s="360">
        <f t="shared" si="38"/>
        <v>1.4502968076886973</v>
      </c>
      <c r="S181" s="344"/>
    </row>
    <row r="182" spans="1:19" ht="12" customHeight="1" x14ac:dyDescent="0.2">
      <c r="A182" s="353">
        <v>45452</v>
      </c>
      <c r="B182" s="164">
        <v>489463.29</v>
      </c>
      <c r="C182" s="164">
        <v>3549007.33</v>
      </c>
      <c r="D182" s="164">
        <v>1579.58</v>
      </c>
      <c r="E182" s="354">
        <v>0</v>
      </c>
      <c r="F182" s="368">
        <f t="shared" si="27"/>
        <v>4040050.2</v>
      </c>
      <c r="G182" s="354">
        <v>0</v>
      </c>
      <c r="H182" s="356">
        <v>3526.9599999999982</v>
      </c>
      <c r="I182" s="357">
        <v>2780.2900000000009</v>
      </c>
      <c r="J182" s="354">
        <v>0</v>
      </c>
      <c r="K182" s="369">
        <f t="shared" si="34"/>
        <v>6307.2499999999991</v>
      </c>
      <c r="L182" s="359">
        <f t="shared" si="35"/>
        <v>4033742.95</v>
      </c>
      <c r="M182" s="359">
        <v>37067.599999999999</v>
      </c>
      <c r="N182" s="359">
        <f t="shared" si="36"/>
        <v>3996675.35</v>
      </c>
      <c r="O182" s="358">
        <v>0.02</v>
      </c>
      <c r="P182" s="359">
        <f t="shared" si="37"/>
        <v>218.4</v>
      </c>
      <c r="Q182" s="359">
        <v>2781519.8576000002</v>
      </c>
      <c r="R182" s="360">
        <f t="shared" si="38"/>
        <v>1.4501938352079446</v>
      </c>
      <c r="S182" s="344"/>
    </row>
    <row r="183" spans="1:19" ht="12" customHeight="1" x14ac:dyDescent="0.2">
      <c r="A183" s="353">
        <v>45453</v>
      </c>
      <c r="B183" s="164">
        <v>489463.29</v>
      </c>
      <c r="C183" s="164">
        <v>3549689.38</v>
      </c>
      <c r="D183" s="164">
        <v>1579.58</v>
      </c>
      <c r="E183" s="354">
        <v>0</v>
      </c>
      <c r="F183" s="368">
        <f t="shared" si="27"/>
        <v>4040732.25</v>
      </c>
      <c r="G183" s="354">
        <v>0</v>
      </c>
      <c r="H183" s="356">
        <v>3594.9599999999982</v>
      </c>
      <c r="I183" s="357">
        <v>2998.690000000001</v>
      </c>
      <c r="J183" s="354">
        <v>0</v>
      </c>
      <c r="K183" s="369">
        <f t="shared" si="34"/>
        <v>6593.65</v>
      </c>
      <c r="L183" s="359">
        <f t="shared" si="35"/>
        <v>4034138.6</v>
      </c>
      <c r="M183" s="359">
        <v>36909.35</v>
      </c>
      <c r="N183" s="359">
        <f t="shared" si="36"/>
        <v>3997229.25</v>
      </c>
      <c r="O183" s="358">
        <v>0.02</v>
      </c>
      <c r="P183" s="359">
        <f t="shared" si="37"/>
        <v>218.43</v>
      </c>
      <c r="Q183" s="359">
        <v>2781519.8576000002</v>
      </c>
      <c r="R183" s="360">
        <f t="shared" si="38"/>
        <v>1.4503360775863043</v>
      </c>
      <c r="S183" s="344"/>
    </row>
    <row r="184" spans="1:19" ht="12" customHeight="1" x14ac:dyDescent="0.2">
      <c r="A184" s="353">
        <v>45454</v>
      </c>
      <c r="B184" s="164">
        <v>489463.29</v>
      </c>
      <c r="C184" s="164">
        <v>3516934.27</v>
      </c>
      <c r="D184" s="164">
        <v>1579.58</v>
      </c>
      <c r="E184" s="354">
        <v>0</v>
      </c>
      <c r="F184" s="368">
        <f t="shared" si="27"/>
        <v>4007977.14</v>
      </c>
      <c r="G184" s="354">
        <v>0</v>
      </c>
      <c r="H184" s="356">
        <v>3662.9599999999982</v>
      </c>
      <c r="I184" s="357">
        <v>3217.1200000000008</v>
      </c>
      <c r="J184" s="354">
        <v>0</v>
      </c>
      <c r="K184" s="369">
        <f t="shared" si="34"/>
        <v>6880.079999999999</v>
      </c>
      <c r="L184" s="359">
        <f t="shared" si="35"/>
        <v>4001097.06</v>
      </c>
      <c r="M184" s="359">
        <v>50125.96</v>
      </c>
      <c r="N184" s="359">
        <f t="shared" si="36"/>
        <v>3950971.1</v>
      </c>
      <c r="O184" s="358">
        <v>0.02</v>
      </c>
      <c r="P184" s="359">
        <f t="shared" si="37"/>
        <v>215.9</v>
      </c>
      <c r="Q184" s="359">
        <v>2781519.8576000002</v>
      </c>
      <c r="R184" s="360">
        <f t="shared" si="38"/>
        <v>1.4384571259010521</v>
      </c>
      <c r="S184" s="344"/>
    </row>
    <row r="185" spans="1:19" ht="12" customHeight="1" x14ac:dyDescent="0.2">
      <c r="A185" s="353">
        <v>45455</v>
      </c>
      <c r="B185" s="164">
        <v>489463.29</v>
      </c>
      <c r="C185" s="164">
        <v>3586514.23</v>
      </c>
      <c r="D185" s="164">
        <v>1579.58</v>
      </c>
      <c r="E185" s="354">
        <v>0</v>
      </c>
      <c r="F185" s="368">
        <f t="shared" si="27"/>
        <v>4077557.1</v>
      </c>
      <c r="G185" s="354">
        <v>0</v>
      </c>
      <c r="H185" s="356">
        <v>3730.8899999999976</v>
      </c>
      <c r="I185" s="357">
        <v>3433.0200000000009</v>
      </c>
      <c r="J185" s="354">
        <v>0</v>
      </c>
      <c r="K185" s="369">
        <f t="shared" si="34"/>
        <v>7163.909999999998</v>
      </c>
      <c r="L185" s="359">
        <f t="shared" si="35"/>
        <v>4070393.19</v>
      </c>
      <c r="M185" s="359">
        <v>91951.59</v>
      </c>
      <c r="N185" s="359">
        <f t="shared" si="36"/>
        <v>3978441.6</v>
      </c>
      <c r="O185" s="358">
        <v>0.02</v>
      </c>
      <c r="P185" s="359">
        <f t="shared" si="37"/>
        <v>217.4</v>
      </c>
      <c r="Q185" s="359">
        <v>2781519.8576000002</v>
      </c>
      <c r="R185" s="360">
        <f t="shared" si="38"/>
        <v>1.4633701711236704</v>
      </c>
      <c r="S185" s="344"/>
    </row>
    <row r="186" spans="1:19" ht="12" customHeight="1" x14ac:dyDescent="0.2">
      <c r="A186" s="353">
        <v>45456</v>
      </c>
      <c r="B186" s="164">
        <v>489463.29</v>
      </c>
      <c r="C186" s="164">
        <v>3586477.14</v>
      </c>
      <c r="D186" s="164">
        <v>1579.58</v>
      </c>
      <c r="E186" s="354">
        <v>0</v>
      </c>
      <c r="F186" s="368">
        <f t="shared" si="27"/>
        <v>4077520.0100000002</v>
      </c>
      <c r="G186" s="354">
        <v>0</v>
      </c>
      <c r="H186" s="356">
        <v>3798.9699999999975</v>
      </c>
      <c r="I186" s="364">
        <v>3650.420000000001</v>
      </c>
      <c r="J186" s="354">
        <v>0</v>
      </c>
      <c r="K186" s="369">
        <f t="shared" si="34"/>
        <v>7449.3899999999985</v>
      </c>
      <c r="L186" s="359">
        <f t="shared" si="35"/>
        <v>4070070.62</v>
      </c>
      <c r="M186" s="359">
        <v>119886.08</v>
      </c>
      <c r="N186" s="359">
        <f t="shared" si="36"/>
        <v>3950184.54</v>
      </c>
      <c r="O186" s="358">
        <v>0.02</v>
      </c>
      <c r="P186" s="359">
        <f t="shared" si="37"/>
        <v>215.86</v>
      </c>
      <c r="Q186" s="359">
        <v>2781519.8576000002</v>
      </c>
      <c r="R186" s="360">
        <f t="shared" si="38"/>
        <v>1.4632542021511254</v>
      </c>
      <c r="S186" s="344"/>
    </row>
    <row r="187" spans="1:19" ht="12" customHeight="1" x14ac:dyDescent="0.2">
      <c r="A187" s="353">
        <v>45457</v>
      </c>
      <c r="B187" s="164">
        <v>489463.29</v>
      </c>
      <c r="C187" s="164">
        <v>3574002.16</v>
      </c>
      <c r="D187" s="164">
        <v>1579.58</v>
      </c>
      <c r="E187" s="354">
        <v>0</v>
      </c>
      <c r="F187" s="368">
        <f t="shared" si="27"/>
        <v>4065045.0300000003</v>
      </c>
      <c r="G187" s="354">
        <v>0</v>
      </c>
      <c r="H187" s="356">
        <v>3867.0499999999975</v>
      </c>
      <c r="I187" s="357">
        <v>3866.2800000000011</v>
      </c>
      <c r="J187" s="354">
        <v>0</v>
      </c>
      <c r="K187" s="369">
        <f t="shared" si="34"/>
        <v>7733.3299999999981</v>
      </c>
      <c r="L187" s="359">
        <f t="shared" si="35"/>
        <v>4057311.7</v>
      </c>
      <c r="M187" s="359">
        <v>114227.99</v>
      </c>
      <c r="N187" s="359">
        <f t="shared" si="36"/>
        <v>3943083.71</v>
      </c>
      <c r="O187" s="358">
        <v>0.02</v>
      </c>
      <c r="P187" s="359">
        <f t="shared" si="37"/>
        <v>215.47</v>
      </c>
      <c r="Q187" s="359">
        <v>2781519.8576000002</v>
      </c>
      <c r="R187" s="360">
        <f t="shared" si="38"/>
        <v>1.4586671703651979</v>
      </c>
      <c r="S187" s="344"/>
    </row>
    <row r="188" spans="1:19" ht="12" customHeight="1" x14ac:dyDescent="0.2">
      <c r="A188" s="353">
        <v>45458</v>
      </c>
      <c r="B188" s="164">
        <v>489463.29</v>
      </c>
      <c r="C188" s="164">
        <v>3562308.99</v>
      </c>
      <c r="D188" s="164">
        <v>1579.58</v>
      </c>
      <c r="E188" s="354">
        <v>0</v>
      </c>
      <c r="F188" s="368">
        <f t="shared" si="27"/>
        <v>4053351.8600000003</v>
      </c>
      <c r="G188" s="354">
        <v>0</v>
      </c>
      <c r="H188" s="356">
        <v>3935.0999999999976</v>
      </c>
      <c r="I188" s="357">
        <v>4081.7500000000009</v>
      </c>
      <c r="J188" s="354">
        <v>0</v>
      </c>
      <c r="K188" s="369">
        <f t="shared" si="34"/>
        <v>8016.8499999999985</v>
      </c>
      <c r="L188" s="359">
        <f t="shared" si="35"/>
        <v>4045335.0100000002</v>
      </c>
      <c r="M188" s="359">
        <v>110716.32</v>
      </c>
      <c r="N188" s="359">
        <f t="shared" si="36"/>
        <v>3934618.6900000004</v>
      </c>
      <c r="O188" s="358">
        <v>0.02</v>
      </c>
      <c r="P188" s="359">
        <f t="shared" si="37"/>
        <v>215.01</v>
      </c>
      <c r="Q188" s="359">
        <v>2781519.8576000002</v>
      </c>
      <c r="R188" s="360">
        <f t="shared" si="38"/>
        <v>1.4543613625287821</v>
      </c>
      <c r="S188" s="344"/>
    </row>
    <row r="189" spans="1:19" ht="12" customHeight="1" x14ac:dyDescent="0.2">
      <c r="A189" s="353">
        <v>45459</v>
      </c>
      <c r="B189" s="164">
        <v>489463.29</v>
      </c>
      <c r="C189" s="164">
        <v>3562308.99</v>
      </c>
      <c r="D189" s="164">
        <v>1579.58</v>
      </c>
      <c r="E189" s="354">
        <v>0</v>
      </c>
      <c r="F189" s="368">
        <f t="shared" si="27"/>
        <v>4053351.8600000003</v>
      </c>
      <c r="G189" s="354">
        <v>0</v>
      </c>
      <c r="H189" s="356">
        <v>4003.1199999999972</v>
      </c>
      <c r="I189" s="357">
        <v>4296.7600000000011</v>
      </c>
      <c r="J189" s="354">
        <v>0</v>
      </c>
      <c r="K189" s="369">
        <f t="shared" si="34"/>
        <v>8299.8799999999974</v>
      </c>
      <c r="L189" s="359">
        <f t="shared" si="35"/>
        <v>4045051.9800000004</v>
      </c>
      <c r="M189" s="359">
        <v>110858.08</v>
      </c>
      <c r="N189" s="359">
        <f t="shared" si="36"/>
        <v>3934193.9000000004</v>
      </c>
      <c r="O189" s="358">
        <v>0.02</v>
      </c>
      <c r="P189" s="359">
        <f t="shared" si="37"/>
        <v>214.98</v>
      </c>
      <c r="Q189" s="359">
        <v>2781519.8576000002</v>
      </c>
      <c r="R189" s="360">
        <f t="shared" si="38"/>
        <v>1.454259608806181</v>
      </c>
      <c r="S189" s="344"/>
    </row>
    <row r="190" spans="1:19" ht="12" customHeight="1" x14ac:dyDescent="0.2">
      <c r="A190" s="353">
        <v>45460</v>
      </c>
      <c r="B190" s="164">
        <v>489463.29</v>
      </c>
      <c r="C190" s="164">
        <v>3525643.82</v>
      </c>
      <c r="D190" s="164">
        <v>1579.58</v>
      </c>
      <c r="E190" s="354">
        <v>0</v>
      </c>
      <c r="F190" s="368">
        <f t="shared" si="27"/>
        <v>4016686.69</v>
      </c>
      <c r="G190" s="354">
        <v>0</v>
      </c>
      <c r="H190" s="356">
        <v>4071.1399999999967</v>
      </c>
      <c r="I190" s="357">
        <v>4511.7400000000007</v>
      </c>
      <c r="J190" s="354">
        <v>0</v>
      </c>
      <c r="K190" s="369">
        <f t="shared" si="34"/>
        <v>8582.8799999999974</v>
      </c>
      <c r="L190" s="359">
        <f t="shared" si="35"/>
        <v>4008103.81</v>
      </c>
      <c r="M190" s="359">
        <v>92667.01</v>
      </c>
      <c r="N190" s="359">
        <f t="shared" si="36"/>
        <v>3915436.8000000003</v>
      </c>
      <c r="O190" s="358">
        <v>0.02</v>
      </c>
      <c r="P190" s="359">
        <f t="shared" si="37"/>
        <v>213.96</v>
      </c>
      <c r="Q190" s="359">
        <v>2781519.8576000002</v>
      </c>
      <c r="R190" s="360">
        <f t="shared" si="38"/>
        <v>1.4409761623842379</v>
      </c>
      <c r="S190" s="344"/>
    </row>
    <row r="191" spans="1:19" ht="12" customHeight="1" x14ac:dyDescent="0.2">
      <c r="A191" s="353">
        <v>45461</v>
      </c>
      <c r="B191" s="164">
        <v>489463.29</v>
      </c>
      <c r="C191" s="164">
        <v>3619877.51</v>
      </c>
      <c r="D191" s="164">
        <v>1579.58</v>
      </c>
      <c r="E191" s="354">
        <v>0</v>
      </c>
      <c r="F191" s="368">
        <f t="shared" si="27"/>
        <v>4110920.38</v>
      </c>
      <c r="G191" s="354">
        <v>97121.59</v>
      </c>
      <c r="H191" s="356">
        <v>4179.0799999999972</v>
      </c>
      <c r="I191" s="357">
        <v>4725.7000000000007</v>
      </c>
      <c r="J191" s="354">
        <v>0</v>
      </c>
      <c r="K191" s="369">
        <f t="shared" si="34"/>
        <v>106026.37</v>
      </c>
      <c r="L191" s="359">
        <f t="shared" si="35"/>
        <v>4004894.01</v>
      </c>
      <c r="M191" s="359">
        <v>94189</v>
      </c>
      <c r="N191" s="359">
        <f t="shared" si="36"/>
        <v>3910705.01</v>
      </c>
      <c r="O191" s="358">
        <v>0.02</v>
      </c>
      <c r="P191" s="359">
        <f t="shared" si="37"/>
        <v>213.7</v>
      </c>
      <c r="Q191" s="359">
        <v>2781519.8576000002</v>
      </c>
      <c r="R191" s="360">
        <f t="shared" si="38"/>
        <v>1.4398221889580802</v>
      </c>
      <c r="S191" s="344"/>
    </row>
    <row r="192" spans="1:19" ht="12" customHeight="1" x14ac:dyDescent="0.2">
      <c r="A192" s="353">
        <v>45462</v>
      </c>
      <c r="B192" s="164">
        <v>489463.29</v>
      </c>
      <c r="C192" s="164">
        <v>3622503.68</v>
      </c>
      <c r="D192" s="164">
        <v>1579.58</v>
      </c>
      <c r="E192" s="354">
        <v>0</v>
      </c>
      <c r="F192" s="368">
        <f t="shared" si="27"/>
        <v>4113546.5500000003</v>
      </c>
      <c r="G192" s="354">
        <v>97121.59</v>
      </c>
      <c r="H192" s="356">
        <v>4247.0099999999966</v>
      </c>
      <c r="I192" s="357">
        <v>4939.4000000000005</v>
      </c>
      <c r="J192" s="354">
        <v>0</v>
      </c>
      <c r="K192" s="369">
        <f t="shared" si="34"/>
        <v>106307.99999999999</v>
      </c>
      <c r="L192" s="359">
        <f t="shared" si="35"/>
        <v>4007238.5500000003</v>
      </c>
      <c r="M192" s="359">
        <v>93481.15</v>
      </c>
      <c r="N192" s="359">
        <f t="shared" si="36"/>
        <v>3913757.4000000004</v>
      </c>
      <c r="O192" s="358">
        <v>0.02</v>
      </c>
      <c r="P192" s="359">
        <f t="shared" si="37"/>
        <v>213.87</v>
      </c>
      <c r="Q192" s="359">
        <v>2781519.8576000002</v>
      </c>
      <c r="R192" s="360">
        <f t="shared" si="38"/>
        <v>1.4406650878479064</v>
      </c>
      <c r="S192" s="344"/>
    </row>
    <row r="193" spans="1:19" ht="12" customHeight="1" x14ac:dyDescent="0.2">
      <c r="A193" s="353">
        <v>45463</v>
      </c>
      <c r="B193" s="164">
        <v>392341.69999999995</v>
      </c>
      <c r="C193" s="164">
        <v>3624137.01</v>
      </c>
      <c r="D193" s="164">
        <v>1579.58</v>
      </c>
      <c r="E193" s="354">
        <v>0</v>
      </c>
      <c r="F193" s="368">
        <f t="shared" si="27"/>
        <v>4018058.29</v>
      </c>
      <c r="G193" s="354">
        <v>0</v>
      </c>
      <c r="H193" s="356">
        <v>4314.95</v>
      </c>
      <c r="I193" s="357">
        <v>5153.2699999999995</v>
      </c>
      <c r="J193" s="354">
        <v>0</v>
      </c>
      <c r="K193" s="369">
        <f t="shared" si="34"/>
        <v>9468.2199999999993</v>
      </c>
      <c r="L193" s="359">
        <f t="shared" si="35"/>
        <v>4008590.07</v>
      </c>
      <c r="M193" s="359">
        <v>92800.07</v>
      </c>
      <c r="N193" s="359">
        <f t="shared" si="36"/>
        <v>3915790</v>
      </c>
      <c r="O193" s="358">
        <v>0.02</v>
      </c>
      <c r="P193" s="359">
        <f t="shared" si="37"/>
        <v>213.98</v>
      </c>
      <c r="Q193" s="359">
        <v>2781519.8576000002</v>
      </c>
      <c r="R193" s="360">
        <f t="shared" si="38"/>
        <v>1.4411509804782634</v>
      </c>
      <c r="S193" s="344"/>
    </row>
    <row r="194" spans="1:19" ht="12" customHeight="1" x14ac:dyDescent="0.2">
      <c r="A194" s="353">
        <v>45464</v>
      </c>
      <c r="B194" s="164">
        <v>392301.69999999995</v>
      </c>
      <c r="C194" s="164">
        <v>3621006.33</v>
      </c>
      <c r="D194" s="164">
        <v>1579.58</v>
      </c>
      <c r="E194" s="354">
        <v>0</v>
      </c>
      <c r="F194" s="368">
        <f t="shared" si="27"/>
        <v>4014887.6100000003</v>
      </c>
      <c r="G194" s="354">
        <v>0</v>
      </c>
      <c r="H194" s="356">
        <v>4342.8900000000003</v>
      </c>
      <c r="I194" s="357">
        <v>5367.25</v>
      </c>
      <c r="J194" s="354">
        <v>0</v>
      </c>
      <c r="K194" s="369">
        <f t="shared" si="34"/>
        <v>9710.14</v>
      </c>
      <c r="L194" s="359">
        <f t="shared" si="35"/>
        <v>4005177.47</v>
      </c>
      <c r="M194" s="359">
        <v>94855.84</v>
      </c>
      <c r="N194" s="359">
        <f t="shared" si="36"/>
        <v>3910321.6300000004</v>
      </c>
      <c r="O194" s="358">
        <v>0.02</v>
      </c>
      <c r="P194" s="359">
        <f t="shared" si="37"/>
        <v>213.68</v>
      </c>
      <c r="Q194" s="359">
        <v>2781519.8576000002</v>
      </c>
      <c r="R194" s="360">
        <f t="shared" si="38"/>
        <v>1.4399240972724234</v>
      </c>
      <c r="S194" s="344"/>
    </row>
    <row r="195" spans="1:19" ht="12" customHeight="1" x14ac:dyDescent="0.2">
      <c r="A195" s="353">
        <v>45465</v>
      </c>
      <c r="B195" s="164">
        <v>392301.69999999995</v>
      </c>
      <c r="C195" s="164">
        <v>3621012.1</v>
      </c>
      <c r="D195" s="164">
        <v>1579.58</v>
      </c>
      <c r="E195" s="354">
        <v>0</v>
      </c>
      <c r="F195" s="368">
        <f t="shared" si="27"/>
        <v>4014893.38</v>
      </c>
      <c r="G195" s="354">
        <v>0</v>
      </c>
      <c r="H195" s="356">
        <v>4410.82</v>
      </c>
      <c r="I195" s="357">
        <v>5580.93</v>
      </c>
      <c r="J195" s="354">
        <v>0</v>
      </c>
      <c r="K195" s="369">
        <f t="shared" si="34"/>
        <v>9991.75</v>
      </c>
      <c r="L195" s="359">
        <f t="shared" si="35"/>
        <v>4004901.63</v>
      </c>
      <c r="M195" s="359">
        <v>94993.91</v>
      </c>
      <c r="N195" s="359">
        <f t="shared" si="36"/>
        <v>3909907.7199999997</v>
      </c>
      <c r="O195" s="358">
        <v>0.02</v>
      </c>
      <c r="P195" s="359">
        <f t="shared" si="37"/>
        <v>213.66</v>
      </c>
      <c r="Q195" s="359">
        <v>2781519.8576000002</v>
      </c>
      <c r="R195" s="360">
        <f t="shared" si="38"/>
        <v>1.4398249284675535</v>
      </c>
      <c r="S195" s="344"/>
    </row>
    <row r="196" spans="1:19" ht="12" customHeight="1" x14ac:dyDescent="0.2">
      <c r="A196" s="353">
        <v>45466</v>
      </c>
      <c r="B196" s="164">
        <v>392301.69999999995</v>
      </c>
      <c r="C196" s="164">
        <v>3621012.1</v>
      </c>
      <c r="D196" s="164">
        <v>1579.58</v>
      </c>
      <c r="E196" s="354">
        <v>0</v>
      </c>
      <c r="F196" s="368">
        <f t="shared" si="27"/>
        <v>4014893.38</v>
      </c>
      <c r="G196" s="354">
        <v>0</v>
      </c>
      <c r="H196" s="356">
        <v>4478.75</v>
      </c>
      <c r="I196" s="357">
        <v>5794.59</v>
      </c>
      <c r="J196" s="354">
        <v>0</v>
      </c>
      <c r="K196" s="369">
        <f t="shared" si="34"/>
        <v>10273.34</v>
      </c>
      <c r="L196" s="359">
        <f t="shared" si="35"/>
        <v>4004620.04</v>
      </c>
      <c r="M196" s="359">
        <v>95134.720000000001</v>
      </c>
      <c r="N196" s="359">
        <f t="shared" si="36"/>
        <v>3909485.32</v>
      </c>
      <c r="O196" s="358">
        <v>0.02</v>
      </c>
      <c r="P196" s="359">
        <f t="shared" si="37"/>
        <v>213.63</v>
      </c>
      <c r="Q196" s="359">
        <v>2781519.8576000002</v>
      </c>
      <c r="R196" s="360">
        <f t="shared" si="38"/>
        <v>1.4397236924475298</v>
      </c>
      <c r="S196" s="344"/>
    </row>
    <row r="197" spans="1:19" ht="12" customHeight="1" x14ac:dyDescent="0.2">
      <c r="A197" s="353">
        <v>45467</v>
      </c>
      <c r="B197" s="164">
        <v>392301.69999999995</v>
      </c>
      <c r="C197" s="164">
        <v>3716809.79</v>
      </c>
      <c r="D197" s="164">
        <v>2029.58</v>
      </c>
      <c r="E197" s="354">
        <v>0</v>
      </c>
      <c r="F197" s="368">
        <f t="shared" si="27"/>
        <v>4111141.0700000003</v>
      </c>
      <c r="G197" s="354">
        <v>100312.82999999997</v>
      </c>
      <c r="H197" s="356">
        <v>4566.68</v>
      </c>
      <c r="I197" s="357">
        <v>6008.22</v>
      </c>
      <c r="J197" s="354">
        <v>0</v>
      </c>
      <c r="K197" s="369">
        <f t="shared" si="34"/>
        <v>110887.72999999998</v>
      </c>
      <c r="L197" s="359">
        <f t="shared" si="35"/>
        <v>4000253.3400000003</v>
      </c>
      <c r="M197" s="359">
        <v>96941.119999999995</v>
      </c>
      <c r="N197" s="359">
        <f t="shared" si="36"/>
        <v>3903312.22</v>
      </c>
      <c r="O197" s="358">
        <v>0.02</v>
      </c>
      <c r="P197" s="359">
        <f t="shared" si="37"/>
        <v>213.3</v>
      </c>
      <c r="Q197" s="359">
        <v>2781519.8576000002</v>
      </c>
      <c r="R197" s="360">
        <f t="shared" si="38"/>
        <v>1.4381537953324444</v>
      </c>
      <c r="S197" s="344"/>
    </row>
    <row r="198" spans="1:19" ht="12" customHeight="1" x14ac:dyDescent="0.2">
      <c r="A198" s="353">
        <v>45468</v>
      </c>
      <c r="B198" s="164">
        <v>392301.69999999995</v>
      </c>
      <c r="C198" s="164">
        <v>3714087.52</v>
      </c>
      <c r="D198" s="164">
        <v>7584.78</v>
      </c>
      <c r="E198" s="354">
        <v>0</v>
      </c>
      <c r="F198" s="368">
        <f t="shared" si="27"/>
        <v>4113973.9999999995</v>
      </c>
      <c r="G198" s="354">
        <v>100360.87999999998</v>
      </c>
      <c r="H198" s="356">
        <v>4654.6000000000004</v>
      </c>
      <c r="I198" s="357">
        <v>6221.52</v>
      </c>
      <c r="J198" s="354">
        <v>0</v>
      </c>
      <c r="K198" s="369">
        <f t="shared" si="34"/>
        <v>111236.99999999999</v>
      </c>
      <c r="L198" s="359">
        <f t="shared" si="35"/>
        <v>4002736.9999999995</v>
      </c>
      <c r="M198" s="359">
        <v>95824.66</v>
      </c>
      <c r="N198" s="359">
        <f t="shared" si="36"/>
        <v>3906912.3399999994</v>
      </c>
      <c r="O198" s="358">
        <v>0.02</v>
      </c>
      <c r="P198" s="359">
        <f t="shared" si="37"/>
        <v>213.49</v>
      </c>
      <c r="Q198" s="359">
        <v>2781519.8576000002</v>
      </c>
      <c r="R198" s="360">
        <f t="shared" si="38"/>
        <v>1.4390467100435196</v>
      </c>
      <c r="S198" s="344"/>
    </row>
    <row r="199" spans="1:19" ht="12" customHeight="1" x14ac:dyDescent="0.2">
      <c r="A199" s="353">
        <v>45469</v>
      </c>
      <c r="B199" s="164">
        <v>292398.87999999995</v>
      </c>
      <c r="C199" s="164">
        <v>3718169.26</v>
      </c>
      <c r="D199" s="164">
        <v>7134.78</v>
      </c>
      <c r="E199" s="354">
        <v>0</v>
      </c>
      <c r="F199" s="368">
        <f t="shared" si="27"/>
        <v>4017702.9199999995</v>
      </c>
      <c r="G199" s="354">
        <v>48.05</v>
      </c>
      <c r="H199" s="356">
        <v>4682.53</v>
      </c>
      <c r="I199" s="357">
        <v>6435.01</v>
      </c>
      <c r="J199" s="354">
        <v>0</v>
      </c>
      <c r="K199" s="369">
        <f t="shared" si="34"/>
        <v>11165.59</v>
      </c>
      <c r="L199" s="359">
        <f t="shared" si="35"/>
        <v>4006537.3299999996</v>
      </c>
      <c r="M199" s="359">
        <v>94795.58</v>
      </c>
      <c r="N199" s="359">
        <f t="shared" si="36"/>
        <v>3911741.7499999995</v>
      </c>
      <c r="O199" s="358">
        <v>0.02</v>
      </c>
      <c r="P199" s="359">
        <f t="shared" si="37"/>
        <v>213.76</v>
      </c>
      <c r="Q199" s="359">
        <v>2781519.8576000002</v>
      </c>
      <c r="R199" s="360">
        <f t="shared" si="38"/>
        <v>1.4404129882635426</v>
      </c>
      <c r="S199" s="344"/>
    </row>
    <row r="200" spans="1:19" ht="12" customHeight="1" x14ac:dyDescent="0.2">
      <c r="A200" s="353">
        <v>45470</v>
      </c>
      <c r="B200" s="164">
        <v>297906.02999999997</v>
      </c>
      <c r="C200" s="164">
        <v>3724429.1</v>
      </c>
      <c r="D200" s="164">
        <v>1579.58</v>
      </c>
      <c r="E200" s="354">
        <v>0</v>
      </c>
      <c r="F200" s="368">
        <f t="shared" si="27"/>
        <v>4023914.71</v>
      </c>
      <c r="G200" s="354">
        <v>0</v>
      </c>
      <c r="H200" s="356">
        <v>4750.47</v>
      </c>
      <c r="I200" s="357">
        <v>6648.77</v>
      </c>
      <c r="J200" s="354">
        <v>0</v>
      </c>
      <c r="K200" s="369">
        <f t="shared" si="34"/>
        <v>11399.240000000002</v>
      </c>
      <c r="L200" s="359">
        <f t="shared" si="35"/>
        <v>4012515.4699999997</v>
      </c>
      <c r="M200" s="359">
        <v>95394.01</v>
      </c>
      <c r="N200" s="359">
        <f t="shared" si="36"/>
        <v>3917121.46</v>
      </c>
      <c r="O200" s="358">
        <v>0.02</v>
      </c>
      <c r="P200" s="359">
        <f t="shared" si="37"/>
        <v>214.05</v>
      </c>
      <c r="Q200" s="359">
        <v>2781519.8576000002</v>
      </c>
      <c r="R200" s="360">
        <f t="shared" si="38"/>
        <v>1.4425622233242472</v>
      </c>
      <c r="S200" s="344"/>
    </row>
    <row r="201" spans="1:19" ht="12" customHeight="1" x14ac:dyDescent="0.2">
      <c r="A201" s="353">
        <v>45471</v>
      </c>
      <c r="B201" s="164">
        <v>297906.02999999997</v>
      </c>
      <c r="C201" s="164">
        <v>3728325.54</v>
      </c>
      <c r="D201" s="164">
        <v>1579.58</v>
      </c>
      <c r="E201" s="354">
        <v>0</v>
      </c>
      <c r="F201" s="368">
        <f t="shared" si="27"/>
        <v>4027811.15</v>
      </c>
      <c r="G201" s="354">
        <v>0</v>
      </c>
      <c r="H201" s="356">
        <v>4818.42</v>
      </c>
      <c r="I201" s="357">
        <v>6862.82</v>
      </c>
      <c r="J201" s="354">
        <v>0</v>
      </c>
      <c r="K201" s="369">
        <f t="shared" si="34"/>
        <v>11681.24</v>
      </c>
      <c r="L201" s="359">
        <f t="shared" si="35"/>
        <v>4016129.9099999997</v>
      </c>
      <c r="M201" s="359">
        <v>96338.605299999981</v>
      </c>
      <c r="N201" s="359">
        <f t="shared" si="36"/>
        <v>3919791.3046999997</v>
      </c>
      <c r="O201" s="358">
        <v>0.02</v>
      </c>
      <c r="P201" s="359">
        <f t="shared" si="37"/>
        <v>214.2</v>
      </c>
      <c r="Q201" s="359">
        <v>2781519.8576000002</v>
      </c>
      <c r="R201" s="360">
        <f t="shared" si="38"/>
        <v>1.4438616711747179</v>
      </c>
      <c r="S201" s="344"/>
    </row>
    <row r="202" spans="1:19" ht="12" customHeight="1" x14ac:dyDescent="0.2">
      <c r="A202" s="353">
        <v>45472</v>
      </c>
      <c r="B202" s="164">
        <v>297906.02999999997</v>
      </c>
      <c r="C202" s="164">
        <v>3728320.25</v>
      </c>
      <c r="D202" s="164">
        <v>1579.58</v>
      </c>
      <c r="E202" s="354">
        <v>0</v>
      </c>
      <c r="F202" s="368">
        <f t="shared" si="27"/>
        <v>4027805.86</v>
      </c>
      <c r="G202" s="354">
        <v>0</v>
      </c>
      <c r="H202" s="356">
        <v>4886.38</v>
      </c>
      <c r="I202" s="357">
        <v>7077.02</v>
      </c>
      <c r="J202" s="354">
        <v>0</v>
      </c>
      <c r="K202" s="369">
        <f t="shared" si="34"/>
        <v>11963.400000000001</v>
      </c>
      <c r="L202" s="359">
        <f t="shared" si="35"/>
        <v>4015842.46</v>
      </c>
      <c r="M202" s="359">
        <v>96482.26</v>
      </c>
      <c r="N202" s="359">
        <f t="shared" si="36"/>
        <v>3919360.2</v>
      </c>
      <c r="O202" s="358">
        <v>0.02</v>
      </c>
      <c r="P202" s="359">
        <f t="shared" si="37"/>
        <v>214.17</v>
      </c>
      <c r="Q202" s="359">
        <v>2781519.8576000002</v>
      </c>
      <c r="R202" s="360">
        <f t="shared" si="38"/>
        <v>1.4437583283928159</v>
      </c>
      <c r="S202" s="344"/>
    </row>
    <row r="203" spans="1:19" ht="12" customHeight="1" x14ac:dyDescent="0.2">
      <c r="A203" s="353">
        <v>45473</v>
      </c>
      <c r="B203" s="164">
        <v>297886.13</v>
      </c>
      <c r="C203" s="164">
        <v>3728320.25</v>
      </c>
      <c r="D203" s="164">
        <v>1579.58</v>
      </c>
      <c r="E203" s="354">
        <v>0</v>
      </c>
      <c r="F203" s="368">
        <f t="shared" si="27"/>
        <v>4027785.96</v>
      </c>
      <c r="G203" s="354">
        <v>0</v>
      </c>
      <c r="H203" s="356">
        <v>4954.2</v>
      </c>
      <c r="I203" s="357">
        <v>7285.51</v>
      </c>
      <c r="J203" s="354">
        <v>0</v>
      </c>
      <c r="K203" s="369">
        <f t="shared" si="34"/>
        <v>12239.71</v>
      </c>
      <c r="L203" s="359">
        <f t="shared" si="35"/>
        <v>4015546.25</v>
      </c>
      <c r="M203" s="359">
        <v>96630.365300000136</v>
      </c>
      <c r="N203" s="359">
        <f t="shared" si="36"/>
        <v>3918915.8846999998</v>
      </c>
      <c r="O203" s="358">
        <v>0.02</v>
      </c>
      <c r="P203" s="359">
        <f t="shared" si="37"/>
        <v>214.15</v>
      </c>
      <c r="Q203" s="359">
        <v>2781519.8576000002</v>
      </c>
      <c r="R203" s="360">
        <f t="shared" si="38"/>
        <v>1.4436518362535669</v>
      </c>
      <c r="S203" s="344"/>
    </row>
    <row r="204" spans="1:19" ht="12" customHeight="1" x14ac:dyDescent="0.2">
      <c r="A204" s="365" t="s">
        <v>274</v>
      </c>
      <c r="B204" s="366">
        <f>AVERAGE(B174:B203)</f>
        <v>438980.89499999979</v>
      </c>
      <c r="C204" s="366">
        <f t="shared" ref="C204:R204" si="39">AVERAGE(C174:C203)</f>
        <v>3612737.4083333337</v>
      </c>
      <c r="D204" s="366">
        <f t="shared" si="39"/>
        <v>1979.9266666666674</v>
      </c>
      <c r="E204" s="366">
        <f t="shared" si="39"/>
        <v>0</v>
      </c>
      <c r="F204" s="366">
        <f t="shared" si="39"/>
        <v>4053698.2299999991</v>
      </c>
      <c r="G204" s="366">
        <f t="shared" si="39"/>
        <v>13165.497999999996</v>
      </c>
      <c r="H204" s="366">
        <f t="shared" si="39"/>
        <v>4171.8149999999996</v>
      </c>
      <c r="I204" s="366">
        <f t="shared" si="39"/>
        <v>5038.434666666667</v>
      </c>
      <c r="J204" s="366">
        <f t="shared" si="39"/>
        <v>0</v>
      </c>
      <c r="K204" s="366">
        <f t="shared" si="39"/>
        <v>22375.747666666666</v>
      </c>
      <c r="L204" s="366">
        <f t="shared" si="39"/>
        <v>4031322.4823333328</v>
      </c>
      <c r="M204" s="366">
        <f>AVERAGE(M174:M203)</f>
        <v>79492.228019999995</v>
      </c>
      <c r="N204" s="366">
        <f>AVERAGE(N174:N203)</f>
        <v>3951830.2543133334</v>
      </c>
      <c r="O204" s="367">
        <f>AVERAGE(O174:O203)</f>
        <v>2.0000000000000007E-2</v>
      </c>
      <c r="P204" s="366">
        <f>AVERAGE(P174:P203)</f>
        <v>215.94800000000001</v>
      </c>
      <c r="Q204" s="366">
        <f t="shared" si="39"/>
        <v>2781519.8576000021</v>
      </c>
      <c r="R204" s="366">
        <f t="shared" si="39"/>
        <v>1.4493236391314892</v>
      </c>
      <c r="S204" s="344"/>
    </row>
    <row r="205" spans="1:19" ht="12" customHeight="1" x14ac:dyDescent="0.2">
      <c r="A205" s="365" t="s">
        <v>275</v>
      </c>
      <c r="B205" s="366">
        <f>SUM(B174:B203)</f>
        <v>13169426.849999994</v>
      </c>
      <c r="C205" s="366">
        <f t="shared" ref="C205:R205" si="40">SUM(C174:C203)</f>
        <v>108382122.25000001</v>
      </c>
      <c r="D205" s="366">
        <f t="shared" si="40"/>
        <v>59397.800000000025</v>
      </c>
      <c r="E205" s="366">
        <f t="shared" si="40"/>
        <v>0</v>
      </c>
      <c r="F205" s="366">
        <f t="shared" si="40"/>
        <v>121610946.89999998</v>
      </c>
      <c r="G205" s="366">
        <f t="shared" si="40"/>
        <v>394964.93999999989</v>
      </c>
      <c r="H205" s="366">
        <f t="shared" si="40"/>
        <v>125154.44999999998</v>
      </c>
      <c r="I205" s="366">
        <f t="shared" si="40"/>
        <v>151153.04</v>
      </c>
      <c r="J205" s="366">
        <f t="shared" si="40"/>
        <v>0</v>
      </c>
      <c r="K205" s="366">
        <f t="shared" si="40"/>
        <v>671272.42999999993</v>
      </c>
      <c r="L205" s="366">
        <f t="shared" si="40"/>
        <v>120939674.46999998</v>
      </c>
      <c r="M205" s="366">
        <f t="shared" si="40"/>
        <v>2384766.8405999998</v>
      </c>
      <c r="N205" s="366">
        <f t="shared" si="40"/>
        <v>118554907.6294</v>
      </c>
      <c r="O205" s="366">
        <f t="shared" si="40"/>
        <v>0.6000000000000002</v>
      </c>
      <c r="P205" s="366">
        <f t="shared" si="40"/>
        <v>6478.4400000000005</v>
      </c>
      <c r="Q205" s="366">
        <f t="shared" si="40"/>
        <v>83445595.72800006</v>
      </c>
      <c r="R205" s="366">
        <f t="shared" si="40"/>
        <v>43.479709173944677</v>
      </c>
      <c r="S205" s="344"/>
    </row>
    <row r="206" spans="1:19" ht="12" customHeight="1" x14ac:dyDescent="0.2">
      <c r="A206" s="207"/>
      <c r="B206" s="207"/>
      <c r="C206" s="207"/>
      <c r="D206" s="207"/>
      <c r="E206" s="207"/>
      <c r="F206" s="378"/>
      <c r="G206" s="207"/>
      <c r="H206" s="207"/>
      <c r="I206" s="207"/>
      <c r="J206" s="207"/>
      <c r="K206" s="207"/>
      <c r="L206" s="207"/>
      <c r="M206" s="207"/>
      <c r="N206" s="207"/>
      <c r="O206" s="366"/>
      <c r="P206" s="207"/>
      <c r="Q206" s="207"/>
      <c r="R206" s="207"/>
      <c r="S206" s="344"/>
    </row>
    <row r="207" spans="1:19" ht="12" customHeight="1" x14ac:dyDescent="0.2">
      <c r="A207" s="379" t="s">
        <v>274</v>
      </c>
      <c r="B207" s="380">
        <f>AVERAGE(B12:B42,B45:B73,B76:B106,B109:B138,B141:B171,B174:B203)</f>
        <v>214944.70274725286</v>
      </c>
      <c r="C207" s="380">
        <f t="shared" ref="C207:R207" si="41">AVERAGE(C12:C42,C45:C73,C76:C106,C109:C138,C141:C171,C174:C203)</f>
        <v>4086090.0106043974</v>
      </c>
      <c r="D207" s="380">
        <f t="shared" si="41"/>
        <v>21593.456318681365</v>
      </c>
      <c r="E207" s="380">
        <f t="shared" si="41"/>
        <v>0</v>
      </c>
      <c r="F207" s="380">
        <f t="shared" si="41"/>
        <v>4322628.1696703266</v>
      </c>
      <c r="G207" s="380">
        <f t="shared" si="41"/>
        <v>5503.3121978021991</v>
      </c>
      <c r="H207" s="380">
        <f t="shared" si="41"/>
        <v>94051.53324175837</v>
      </c>
      <c r="I207" s="380">
        <f t="shared" si="41"/>
        <v>4754.7134065934079</v>
      </c>
      <c r="J207" s="380">
        <f t="shared" si="41"/>
        <v>0</v>
      </c>
      <c r="K207" s="380">
        <f t="shared" si="41"/>
        <v>104309.55884615381</v>
      </c>
      <c r="L207" s="380">
        <f t="shared" si="41"/>
        <v>4218318.610824177</v>
      </c>
      <c r="M207" s="380">
        <f t="shared" si="41"/>
        <v>551837.93706153845</v>
      </c>
      <c r="N207" s="380">
        <f t="shared" si="41"/>
        <v>3666480.6737626377</v>
      </c>
      <c r="O207" s="381">
        <v>0.02</v>
      </c>
      <c r="P207" s="380">
        <f t="shared" si="41"/>
        <v>200.35439560439573</v>
      </c>
      <c r="Q207" s="380">
        <f t="shared" si="41"/>
        <v>2784960.5837230659</v>
      </c>
      <c r="R207" s="380">
        <f t="shared" si="41"/>
        <v>1.5145479659859979</v>
      </c>
      <c r="S207" s="344"/>
    </row>
    <row r="208" spans="1:19" ht="12" customHeight="1" x14ac:dyDescent="0.2">
      <c r="A208" s="207"/>
      <c r="B208" s="207"/>
      <c r="C208" s="207"/>
      <c r="D208" s="207"/>
      <c r="E208" s="207"/>
      <c r="F208" s="378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344"/>
    </row>
    <row r="209" spans="1:19" ht="12" customHeight="1" x14ac:dyDescent="0.2">
      <c r="A209" s="382" t="s">
        <v>276</v>
      </c>
      <c r="B209" s="382"/>
      <c r="C209" s="207"/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 t="s">
        <v>277</v>
      </c>
      <c r="Q209" s="383">
        <f>MIN(L12:L42,L45:L73,L76:L106,L109:L138,L141:L171,L174:L203)</f>
        <v>4000253.3400000003</v>
      </c>
      <c r="R209" s="384">
        <f>MIN(R12:R42,R45:R73,R76:R106,R109:R138,R141:R171,R174:R203)</f>
        <v>1.4381537953324444</v>
      </c>
      <c r="S209" s="344"/>
    </row>
    <row r="210" spans="1:19" ht="12" customHeight="1" x14ac:dyDescent="0.2">
      <c r="A210" s="382"/>
      <c r="B210" s="382"/>
      <c r="C210" s="207"/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 t="s">
        <v>278</v>
      </c>
      <c r="Q210" s="383">
        <f>MAX(L12:L42,L45:L73,L76:L106,L109:L138,L141:L171,L174:L203)</f>
        <v>4957843.67</v>
      </c>
      <c r="R210" s="384">
        <f>MAX(R12:R42,R45:R73,R76:R106,R109:R138,R141:R171,R174:R203)</f>
        <v>1.6579990509514835</v>
      </c>
      <c r="S210" s="344"/>
    </row>
    <row r="211" spans="1:19" ht="12" customHeight="1" x14ac:dyDescent="0.2">
      <c r="A211" s="478" t="s">
        <v>279</v>
      </c>
      <c r="B211" s="478" t="s">
        <v>280</v>
      </c>
      <c r="C211" s="207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344"/>
    </row>
    <row r="212" spans="1:19" ht="12" customHeight="1" x14ac:dyDescent="0.2">
      <c r="A212" s="385" t="s">
        <v>281</v>
      </c>
      <c r="B212" s="386">
        <v>36464.5</v>
      </c>
      <c r="C212" s="207"/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344"/>
    </row>
    <row r="213" spans="1:19" ht="12" customHeight="1" x14ac:dyDescent="0.2">
      <c r="A213" s="385" t="s">
        <v>282</v>
      </c>
      <c r="B213" s="387">
        <v>1678.11</v>
      </c>
      <c r="C213" s="207"/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344"/>
    </row>
    <row r="214" spans="1:19" ht="12" customHeight="1" x14ac:dyDescent="0.2">
      <c r="A214" s="388"/>
      <c r="B214" s="388"/>
      <c r="C214" s="207"/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344"/>
    </row>
    <row r="215" spans="1:19" ht="12" customHeight="1" x14ac:dyDescent="0.2">
      <c r="A215" s="382" t="s">
        <v>283</v>
      </c>
      <c r="B215" s="388"/>
      <c r="C215" s="207"/>
      <c r="D215" s="207"/>
      <c r="E215" s="207"/>
      <c r="F215" s="207"/>
      <c r="G215" s="207"/>
      <c r="H215" s="207"/>
      <c r="I215" s="207"/>
      <c r="J215" s="207"/>
      <c r="K215" s="207" t="s">
        <v>284</v>
      </c>
      <c r="L215" s="207"/>
      <c r="M215" s="207"/>
      <c r="N215" s="207"/>
      <c r="O215" s="207"/>
      <c r="P215" s="207"/>
      <c r="Q215" s="207"/>
      <c r="R215" s="207"/>
      <c r="S215" s="344"/>
    </row>
    <row r="216" spans="1:19" ht="12" customHeight="1" x14ac:dyDescent="0.2">
      <c r="A216" s="389" t="s">
        <v>285</v>
      </c>
      <c r="B216" s="388"/>
      <c r="C216" s="207"/>
      <c r="D216" s="207"/>
      <c r="E216" s="207"/>
      <c r="F216" s="207"/>
      <c r="G216" s="207"/>
      <c r="H216" s="207"/>
      <c r="I216" s="207"/>
      <c r="J216" s="207"/>
      <c r="K216" s="207" t="s">
        <v>286</v>
      </c>
      <c r="L216" s="207"/>
      <c r="M216" s="207"/>
      <c r="N216" s="207"/>
      <c r="O216" s="207"/>
      <c r="P216" s="207"/>
      <c r="Q216" s="207"/>
      <c r="R216" s="207"/>
      <c r="S216" s="344"/>
    </row>
    <row r="217" spans="1:19" ht="12" customHeight="1" x14ac:dyDescent="0.2">
      <c r="A217" s="382"/>
      <c r="B217" s="207"/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344"/>
    </row>
    <row r="218" spans="1:19" ht="12" customHeight="1" x14ac:dyDescent="0.2">
      <c r="A218" s="207"/>
      <c r="B218" s="207"/>
      <c r="C218" s="207"/>
      <c r="D218" s="207"/>
      <c r="E218" s="207"/>
      <c r="F218" s="207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344"/>
    </row>
    <row r="219" spans="1:19" ht="12" customHeight="1" x14ac:dyDescent="0.2">
      <c r="A219" s="207"/>
      <c r="B219" s="207"/>
      <c r="C219" s="207"/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07"/>
      <c r="P219" s="207"/>
      <c r="Q219" s="207"/>
      <c r="R219" s="207"/>
      <c r="S219" s="344"/>
    </row>
    <row r="220" spans="1:19" ht="12" customHeight="1" x14ac:dyDescent="0.2">
      <c r="A220" s="207"/>
      <c r="B220" s="207"/>
      <c r="C220" s="207"/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344"/>
    </row>
    <row r="221" spans="1:19" ht="12" customHeight="1" x14ac:dyDescent="0.2">
      <c r="A221" s="207"/>
      <c r="B221" s="207"/>
      <c r="C221" s="207"/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  <c r="O221" s="207"/>
      <c r="P221" s="207"/>
      <c r="Q221" s="207"/>
      <c r="R221" s="207"/>
      <c r="S221" s="344"/>
    </row>
    <row r="222" spans="1:19" ht="12" customHeight="1" x14ac:dyDescent="0.2">
      <c r="A222" s="207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344"/>
    </row>
    <row r="223" spans="1:19" ht="12" customHeight="1" x14ac:dyDescent="0.2">
      <c r="A223" s="207"/>
      <c r="B223" s="207"/>
      <c r="C223" s="207"/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344"/>
    </row>
    <row r="224" spans="1:19" ht="12" customHeight="1" x14ac:dyDescent="0.2">
      <c r="A224" s="207"/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344"/>
    </row>
    <row r="225" spans="1:19" ht="12" customHeight="1" x14ac:dyDescent="0.2">
      <c r="A225" s="207"/>
      <c r="B225" s="207"/>
      <c r="C225" s="207"/>
      <c r="D225" s="207"/>
      <c r="E225" s="207"/>
      <c r="F225" s="207"/>
      <c r="G225" s="207"/>
      <c r="H225" s="207"/>
      <c r="I225" s="207"/>
      <c r="J225" s="207"/>
      <c r="K225" s="207"/>
      <c r="L225" s="207"/>
      <c r="M225" s="207"/>
      <c r="N225" s="207"/>
      <c r="O225" s="207"/>
      <c r="P225" s="207"/>
      <c r="Q225" s="207"/>
      <c r="R225" s="207"/>
      <c r="S225" s="344"/>
    </row>
    <row r="226" spans="1:19" ht="12" customHeight="1" x14ac:dyDescent="0.2">
      <c r="A226" s="207"/>
      <c r="B226" s="207"/>
      <c r="C226" s="207"/>
      <c r="D226" s="207"/>
      <c r="E226" s="207"/>
      <c r="F226" s="207"/>
      <c r="G226" s="207"/>
      <c r="H226" s="207"/>
      <c r="I226" s="207"/>
      <c r="J226" s="207"/>
      <c r="K226" s="207"/>
      <c r="L226" s="207"/>
      <c r="M226" s="207"/>
      <c r="N226" s="207"/>
      <c r="O226" s="207"/>
      <c r="P226" s="207"/>
      <c r="Q226" s="207"/>
      <c r="R226" s="207"/>
      <c r="S226" s="344"/>
    </row>
    <row r="227" spans="1:19" ht="12" customHeight="1" x14ac:dyDescent="0.2">
      <c r="A227" s="207"/>
      <c r="B227" s="207"/>
      <c r="C227" s="207"/>
      <c r="D227" s="207"/>
      <c r="E227" s="207"/>
      <c r="F227" s="207"/>
      <c r="G227" s="207"/>
      <c r="H227" s="207"/>
      <c r="I227" s="207"/>
      <c r="J227" s="207"/>
      <c r="K227" s="207"/>
      <c r="L227" s="207"/>
      <c r="M227" s="207"/>
      <c r="N227" s="207"/>
      <c r="O227" s="207"/>
      <c r="P227" s="207"/>
      <c r="Q227" s="207"/>
      <c r="R227" s="207"/>
      <c r="S227" s="344"/>
    </row>
    <row r="228" spans="1:19" ht="12" customHeight="1" x14ac:dyDescent="0.2">
      <c r="A228" s="207"/>
      <c r="B228" s="207"/>
      <c r="C228" s="207"/>
      <c r="D228" s="207"/>
      <c r="E228" s="207"/>
      <c r="F228" s="207"/>
      <c r="G228" s="207"/>
      <c r="H228" s="207"/>
      <c r="I228" s="207"/>
      <c r="J228" s="207"/>
      <c r="K228" s="207"/>
      <c r="L228" s="207"/>
      <c r="M228" s="207"/>
      <c r="N228" s="207"/>
      <c r="O228" s="207"/>
      <c r="P228" s="207"/>
      <c r="Q228" s="207"/>
      <c r="R228" s="207"/>
      <c r="S228" s="344"/>
    </row>
    <row r="229" spans="1:19" ht="12" customHeight="1" x14ac:dyDescent="0.2">
      <c r="A229" s="192"/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</row>
    <row r="230" spans="1:19" ht="12" customHeight="1" x14ac:dyDescent="0.2">
      <c r="A230" s="192"/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  <c r="R230" s="192"/>
    </row>
    <row r="231" spans="1:19" ht="12" customHeight="1" x14ac:dyDescent="0.2">
      <c r="A231" s="192"/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  <c r="R231" s="192"/>
    </row>
    <row r="232" spans="1:19" ht="12" customHeight="1" x14ac:dyDescent="0.2">
      <c r="A232" s="192"/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  <c r="R232" s="192"/>
    </row>
    <row r="233" spans="1:19" ht="12" customHeight="1" x14ac:dyDescent="0.2">
      <c r="A233" s="192"/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  <c r="R233" s="192"/>
    </row>
    <row r="234" spans="1:19" ht="12" customHeight="1" x14ac:dyDescent="0.2">
      <c r="A234" s="192"/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</row>
    <row r="235" spans="1:19" ht="12" customHeight="1" x14ac:dyDescent="0.2">
      <c r="A235" s="192"/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  <c r="R235" s="192"/>
    </row>
    <row r="236" spans="1:19" ht="12" customHeight="1" x14ac:dyDescent="0.2">
      <c r="A236" s="192"/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  <c r="R236" s="192"/>
    </row>
    <row r="237" spans="1:19" ht="12" customHeight="1" x14ac:dyDescent="0.2">
      <c r="A237" s="192"/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  <c r="R237" s="192"/>
    </row>
    <row r="238" spans="1:19" ht="12" customHeight="1" x14ac:dyDescent="0.2">
      <c r="A238" s="192"/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  <c r="R238" s="192"/>
    </row>
    <row r="239" spans="1:19" ht="12" customHeight="1" x14ac:dyDescent="0.2">
      <c r="A239" s="192"/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  <c r="R239" s="192"/>
    </row>
    <row r="240" spans="1:19" ht="12" customHeight="1" x14ac:dyDescent="0.2">
      <c r="A240" s="192"/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  <c r="R240" s="192"/>
    </row>
    <row r="241" spans="1:18" ht="12" customHeight="1" x14ac:dyDescent="0.2">
      <c r="A241" s="192"/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  <c r="R241" s="192"/>
    </row>
    <row r="242" spans="1:18" ht="12" customHeight="1" x14ac:dyDescent="0.2">
      <c r="A242" s="192"/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</row>
  </sheetData>
  <mergeCells count="23">
    <mergeCell ref="A2:C2"/>
    <mergeCell ref="D2:J2"/>
    <mergeCell ref="A3:C3"/>
    <mergeCell ref="D3:J3"/>
    <mergeCell ref="A4:C4"/>
    <mergeCell ref="D4:J4"/>
    <mergeCell ref="A5:C5"/>
    <mergeCell ref="D5:J5"/>
    <mergeCell ref="A6:C6"/>
    <mergeCell ref="D6:J6"/>
    <mergeCell ref="A7:C7"/>
    <mergeCell ref="D7:J7"/>
    <mergeCell ref="R10:R11"/>
    <mergeCell ref="A9:R9"/>
    <mergeCell ref="A10:A11"/>
    <mergeCell ref="B10:F10"/>
    <mergeCell ref="G10:K10"/>
    <mergeCell ref="L10:L11"/>
    <mergeCell ref="M10:M11"/>
    <mergeCell ref="N10:N11"/>
    <mergeCell ref="O10:O11"/>
    <mergeCell ref="P10:P11"/>
    <mergeCell ref="Q10:Q11"/>
  </mergeCells>
  <printOptions horizontalCentered="1"/>
  <pageMargins left="0.15748031496062992" right="0.15748031496062992" top="0.23622047244094491" bottom="0.23622047244094491" header="0.15748031496062992" footer="0.19685039370078741"/>
  <pageSetup paperSize="9" scale="50" fitToHeight="4" orientation="landscape" horizontalDpi="4294967294" verticalDpi="4294967294" r:id="rId1"/>
  <rowBreaks count="1" manualBreakCount="1">
    <brk id="55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showGridLines="0" topLeftCell="A4" zoomScale="90" zoomScaleNormal="90" workbookViewId="0">
      <selection activeCell="B42" sqref="B42"/>
    </sheetView>
  </sheetViews>
  <sheetFormatPr defaultRowHeight="12.75" x14ac:dyDescent="0.2"/>
  <cols>
    <col min="1" max="1" width="14.42578125" style="32" customWidth="1"/>
    <col min="2" max="2" width="59.7109375" style="32" customWidth="1"/>
    <col min="3" max="3" width="21.85546875" style="32" customWidth="1"/>
    <col min="4" max="4" width="20.42578125" style="32" customWidth="1"/>
    <col min="5" max="5" width="9.85546875" style="32" customWidth="1"/>
    <col min="6" max="6" width="11.42578125" style="32" customWidth="1"/>
    <col min="7" max="7" width="9.5703125" style="32" customWidth="1"/>
    <col min="8" max="10" width="9.140625" style="32"/>
    <col min="11" max="11" width="3.85546875" style="32" customWidth="1"/>
    <col min="12" max="12" width="4.140625" style="32" hidden="1" customWidth="1"/>
    <col min="13" max="13" width="9.140625" style="32" hidden="1" customWidth="1"/>
    <col min="14" max="14" width="9.140625" style="32"/>
    <col min="15" max="15" width="5.7109375" style="32" customWidth="1"/>
    <col min="16" max="16" width="10.5703125" style="32" customWidth="1"/>
    <col min="17" max="17" width="3.42578125" style="32" customWidth="1"/>
    <col min="18" max="18" width="1.5703125" style="32" customWidth="1"/>
    <col min="19" max="22" width="9.140625" style="32"/>
    <col min="23" max="23" width="9.140625" style="32" customWidth="1"/>
    <col min="24" max="16384" width="9.140625" style="32"/>
  </cols>
  <sheetData>
    <row r="1" spans="1:18" ht="15.75" customHeight="1" x14ac:dyDescent="0.25">
      <c r="A1" s="537" t="s">
        <v>576</v>
      </c>
      <c r="B1" s="537"/>
      <c r="C1" s="390"/>
      <c r="D1" s="391" t="s">
        <v>287</v>
      </c>
      <c r="E1" s="28"/>
      <c r="F1" s="29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</row>
    <row r="2" spans="1:18" ht="15.75" customHeight="1" x14ac:dyDescent="0.25">
      <c r="A2" s="537" t="s">
        <v>577</v>
      </c>
      <c r="B2" s="537"/>
      <c r="C2" s="390"/>
      <c r="D2" s="390"/>
      <c r="E2" s="28"/>
      <c r="F2" s="29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12.75" customHeight="1" x14ac:dyDescent="0.25">
      <c r="A3" s="537" t="s">
        <v>578</v>
      </c>
      <c r="B3" s="537"/>
      <c r="C3" s="390"/>
      <c r="D3" s="390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2.75" customHeight="1" x14ac:dyDescent="0.25">
      <c r="A4" s="537" t="s">
        <v>579</v>
      </c>
      <c r="B4" s="537"/>
      <c r="C4" s="390"/>
      <c r="D4" s="390"/>
      <c r="E4" s="28"/>
      <c r="F4" s="29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2.75" customHeight="1" x14ac:dyDescent="0.25">
      <c r="A5" s="537" t="s">
        <v>580</v>
      </c>
      <c r="B5" s="537"/>
      <c r="C5" s="390"/>
      <c r="D5" s="390"/>
      <c r="E5" s="28"/>
      <c r="F5" s="29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ht="12.75" customHeight="1" x14ac:dyDescent="0.25">
      <c r="A6" s="537" t="s">
        <v>61</v>
      </c>
      <c r="B6" s="537"/>
      <c r="C6" s="390"/>
      <c r="D6" s="390"/>
      <c r="E6" s="28"/>
      <c r="F6" s="29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20.25" customHeight="1" x14ac:dyDescent="0.25">
      <c r="A7" s="392"/>
      <c r="B7" s="392"/>
      <c r="C7" s="390"/>
      <c r="D7" s="390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0"/>
      <c r="R7" s="30"/>
    </row>
    <row r="8" spans="1:18" ht="30" customHeight="1" x14ac:dyDescent="0.2">
      <c r="A8" s="535" t="s">
        <v>288</v>
      </c>
      <c r="B8" s="535"/>
      <c r="C8" s="535"/>
      <c r="D8" s="535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25.5" x14ac:dyDescent="0.25">
      <c r="A9" s="393" t="s">
        <v>289</v>
      </c>
      <c r="B9" s="394" t="s">
        <v>290</v>
      </c>
      <c r="C9" s="174" t="s">
        <v>291</v>
      </c>
      <c r="D9" s="174" t="s">
        <v>292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1:18" ht="15.75" x14ac:dyDescent="0.25">
      <c r="A10" s="395">
        <v>1</v>
      </c>
      <c r="B10" s="396">
        <v>2</v>
      </c>
      <c r="C10" s="395">
        <v>3</v>
      </c>
      <c r="D10" s="397">
        <v>4</v>
      </c>
      <c r="E10" s="35"/>
      <c r="F10" s="35"/>
      <c r="G10" s="35"/>
      <c r="H10" s="36"/>
      <c r="I10" s="36"/>
      <c r="J10" s="36"/>
      <c r="K10" s="36"/>
      <c r="L10" s="36"/>
      <c r="M10" s="36"/>
      <c r="N10" s="31"/>
      <c r="O10" s="31"/>
      <c r="P10" s="31"/>
      <c r="Q10" s="31"/>
      <c r="R10" s="31"/>
    </row>
    <row r="11" spans="1:18" ht="15.75" x14ac:dyDescent="0.25">
      <c r="A11" s="398" t="s">
        <v>293</v>
      </c>
      <c r="B11" s="399" t="s">
        <v>294</v>
      </c>
      <c r="C11" s="400"/>
      <c r="D11" s="401"/>
      <c r="E11" s="31"/>
      <c r="F11" s="31"/>
      <c r="G11" s="31"/>
      <c r="H11" s="37"/>
      <c r="I11" s="37"/>
      <c r="J11" s="37"/>
      <c r="K11" s="37"/>
      <c r="L11" s="37"/>
      <c r="M11" s="37"/>
      <c r="N11" s="38"/>
      <c r="O11" s="38"/>
      <c r="P11" s="38"/>
      <c r="Q11" s="38"/>
      <c r="R11" s="38"/>
    </row>
    <row r="12" spans="1:18" ht="15.75" x14ac:dyDescent="0.25">
      <c r="A12" s="395" t="s">
        <v>82</v>
      </c>
      <c r="B12" s="402" t="s">
        <v>295</v>
      </c>
      <c r="C12" s="403">
        <v>297886.13</v>
      </c>
      <c r="D12" s="404">
        <f>C12/C25</f>
        <v>7.3957785482722124E-2</v>
      </c>
      <c r="E12" s="31"/>
      <c r="F12" s="31"/>
      <c r="G12" s="31"/>
      <c r="H12" s="37"/>
      <c r="I12" s="37"/>
      <c r="J12" s="37"/>
      <c r="K12" s="37"/>
      <c r="L12" s="37"/>
      <c r="M12" s="37"/>
      <c r="N12" s="38"/>
      <c r="O12" s="38"/>
      <c r="P12" s="38"/>
      <c r="Q12" s="38"/>
      <c r="R12" s="38"/>
    </row>
    <row r="13" spans="1:18" ht="15.75" x14ac:dyDescent="0.25">
      <c r="A13" s="395" t="s">
        <v>86</v>
      </c>
      <c r="B13" s="402" t="s">
        <v>296</v>
      </c>
      <c r="C13" s="403">
        <f>SUM(C14:C20)</f>
        <v>3728320.25</v>
      </c>
      <c r="D13" s="404">
        <f>SUM(D14:D20)</f>
        <v>0.92565004372774562</v>
      </c>
      <c r="E13" s="39"/>
      <c r="F13" s="39"/>
      <c r="G13" s="39"/>
      <c r="H13" s="37"/>
      <c r="I13" s="37"/>
      <c r="J13" s="37"/>
      <c r="K13" s="37"/>
      <c r="L13" s="37"/>
      <c r="M13" s="37"/>
      <c r="N13" s="38"/>
      <c r="O13" s="38"/>
      <c r="P13" s="38"/>
      <c r="Q13" s="38"/>
      <c r="R13" s="38"/>
    </row>
    <row r="14" spans="1:18" ht="26.25" x14ac:dyDescent="0.25">
      <c r="A14" s="395" t="s">
        <v>297</v>
      </c>
      <c r="B14" s="405" t="s">
        <v>298</v>
      </c>
      <c r="C14" s="406">
        <v>3285800.28</v>
      </c>
      <c r="D14" s="407">
        <f>C14/$C$25</f>
        <v>0.81578323988199208</v>
      </c>
      <c r="E14" s="31"/>
      <c r="F14" s="31"/>
      <c r="G14" s="31"/>
      <c r="H14" s="36"/>
      <c r="I14" s="36"/>
      <c r="J14" s="36"/>
      <c r="K14" s="36"/>
      <c r="L14" s="36"/>
      <c r="M14" s="36"/>
      <c r="N14" s="38"/>
      <c r="O14" s="38"/>
      <c r="P14" s="38"/>
      <c r="Q14" s="38"/>
      <c r="R14" s="38"/>
    </row>
    <row r="15" spans="1:18" ht="15.75" x14ac:dyDescent="0.25">
      <c r="A15" s="395" t="s">
        <v>299</v>
      </c>
      <c r="B15" s="408" t="s">
        <v>300</v>
      </c>
      <c r="C15" s="65">
        <v>0</v>
      </c>
      <c r="D15" s="407">
        <f t="shared" ref="D15:D19" si="0">C15/$C$25</f>
        <v>0</v>
      </c>
      <c r="E15" s="31"/>
      <c r="F15" s="31"/>
      <c r="G15" s="31"/>
      <c r="H15" s="36"/>
      <c r="I15" s="36"/>
      <c r="J15" s="36"/>
      <c r="K15" s="36"/>
      <c r="L15" s="36"/>
      <c r="M15" s="36"/>
      <c r="N15" s="38"/>
      <c r="O15" s="38"/>
      <c r="P15" s="38"/>
      <c r="Q15" s="38"/>
      <c r="R15" s="38"/>
    </row>
    <row r="16" spans="1:18" ht="15.75" x14ac:dyDescent="0.25">
      <c r="A16" s="395" t="s">
        <v>301</v>
      </c>
      <c r="B16" s="408" t="s">
        <v>302</v>
      </c>
      <c r="C16" s="65">
        <v>0</v>
      </c>
      <c r="D16" s="407">
        <f t="shared" si="0"/>
        <v>0</v>
      </c>
      <c r="E16" s="31"/>
      <c r="F16" s="31"/>
      <c r="G16" s="31"/>
      <c r="H16" s="37"/>
      <c r="I16" s="37"/>
      <c r="J16" s="37"/>
      <c r="K16" s="37"/>
      <c r="L16" s="37"/>
      <c r="M16" s="37"/>
      <c r="N16" s="38"/>
      <c r="O16" s="38"/>
      <c r="P16" s="38"/>
      <c r="Q16" s="38"/>
      <c r="R16" s="38"/>
    </row>
    <row r="17" spans="1:18" ht="15.75" x14ac:dyDescent="0.25">
      <c r="A17" s="395" t="s">
        <v>303</v>
      </c>
      <c r="B17" s="408" t="s">
        <v>304</v>
      </c>
      <c r="C17" s="406">
        <v>442519.97</v>
      </c>
      <c r="D17" s="407">
        <f t="shared" si="0"/>
        <v>0.10986680384575351</v>
      </c>
      <c r="E17" s="31"/>
      <c r="F17" s="31"/>
      <c r="G17" s="31"/>
      <c r="H17" s="36"/>
      <c r="I17" s="36"/>
      <c r="J17" s="36"/>
      <c r="K17" s="36"/>
      <c r="L17" s="36"/>
      <c r="M17" s="36"/>
      <c r="N17" s="38"/>
      <c r="O17" s="38"/>
      <c r="P17" s="38"/>
      <c r="Q17" s="38"/>
      <c r="R17" s="38"/>
    </row>
    <row r="18" spans="1:18" ht="15.75" x14ac:dyDescent="0.25">
      <c r="A18" s="395" t="s">
        <v>305</v>
      </c>
      <c r="B18" s="408" t="s">
        <v>306</v>
      </c>
      <c r="C18" s="65">
        <v>0</v>
      </c>
      <c r="D18" s="407">
        <f t="shared" si="0"/>
        <v>0</v>
      </c>
      <c r="E18" s="31"/>
      <c r="F18" s="31"/>
      <c r="G18" s="31"/>
      <c r="H18" s="36"/>
      <c r="I18" s="36"/>
      <c r="J18" s="36"/>
      <c r="K18" s="36"/>
      <c r="L18" s="36"/>
      <c r="M18" s="36"/>
      <c r="N18" s="38"/>
      <c r="O18" s="38"/>
      <c r="P18" s="38"/>
      <c r="Q18" s="38"/>
      <c r="R18" s="38"/>
    </row>
    <row r="19" spans="1:18" ht="15.75" x14ac:dyDescent="0.25">
      <c r="A19" s="395" t="s">
        <v>307</v>
      </c>
      <c r="B19" s="408" t="s">
        <v>308</v>
      </c>
      <c r="C19" s="65">
        <v>0</v>
      </c>
      <c r="D19" s="407">
        <f t="shared" si="0"/>
        <v>0</v>
      </c>
      <c r="E19" s="31"/>
      <c r="F19" s="31"/>
      <c r="G19" s="31"/>
      <c r="H19" s="36"/>
      <c r="I19" s="36"/>
      <c r="J19" s="36"/>
      <c r="K19" s="36"/>
      <c r="L19" s="36"/>
      <c r="M19" s="36"/>
      <c r="N19" s="38"/>
      <c r="O19" s="38"/>
      <c r="P19" s="38"/>
      <c r="Q19" s="38"/>
      <c r="R19" s="38"/>
    </row>
    <row r="20" spans="1:18" ht="15.75" x14ac:dyDescent="0.25">
      <c r="A20" s="395" t="s">
        <v>309</v>
      </c>
      <c r="B20" s="408" t="s">
        <v>310</v>
      </c>
      <c r="C20" s="65">
        <v>0</v>
      </c>
      <c r="D20" s="407">
        <f>C20/$C$25</f>
        <v>0</v>
      </c>
      <c r="E20" s="31"/>
      <c r="F20" s="31"/>
      <c r="G20" s="31"/>
      <c r="H20" s="37"/>
      <c r="I20" s="37"/>
      <c r="J20" s="37"/>
      <c r="K20" s="37"/>
      <c r="L20" s="37"/>
      <c r="M20" s="37"/>
      <c r="N20" s="38"/>
      <c r="O20" s="38"/>
      <c r="P20" s="38"/>
      <c r="Q20" s="38"/>
      <c r="R20" s="38"/>
    </row>
    <row r="21" spans="1:18" ht="15.75" x14ac:dyDescent="0.25">
      <c r="A21" s="395" t="s">
        <v>90</v>
      </c>
      <c r="B21" s="402" t="s">
        <v>311</v>
      </c>
      <c r="C21" s="403">
        <f>SUM(C22:C24)</f>
        <v>1579.58</v>
      </c>
      <c r="D21" s="404">
        <f>SUM(D22:D24)</f>
        <v>3.9217078953222232E-4</v>
      </c>
      <c r="E21" s="31"/>
      <c r="F21" s="31"/>
      <c r="G21" s="31"/>
      <c r="H21" s="37"/>
      <c r="I21" s="37"/>
      <c r="J21" s="37"/>
      <c r="K21" s="37"/>
      <c r="L21" s="37"/>
      <c r="M21" s="37"/>
      <c r="N21" s="38"/>
      <c r="O21" s="38"/>
      <c r="P21" s="38"/>
      <c r="Q21" s="38"/>
      <c r="R21" s="38"/>
    </row>
    <row r="22" spans="1:18" ht="15.75" x14ac:dyDescent="0.25">
      <c r="A22" s="409" t="s">
        <v>312</v>
      </c>
      <c r="B22" s="408" t="s">
        <v>313</v>
      </c>
      <c r="C22" s="406">
        <v>1579.58</v>
      </c>
      <c r="D22" s="407">
        <f>C22/$C$25</f>
        <v>3.9217078953222232E-4</v>
      </c>
      <c r="E22" s="31"/>
      <c r="F22" s="31"/>
      <c r="G22" s="31"/>
      <c r="H22" s="36"/>
      <c r="I22" s="36"/>
      <c r="J22" s="36"/>
      <c r="K22" s="36"/>
      <c r="L22" s="36"/>
      <c r="M22" s="36"/>
      <c r="N22" s="38"/>
      <c r="O22" s="38"/>
      <c r="P22" s="38"/>
      <c r="Q22" s="38"/>
      <c r="R22" s="38"/>
    </row>
    <row r="23" spans="1:18" ht="15.75" x14ac:dyDescent="0.25">
      <c r="A23" s="409" t="s">
        <v>314</v>
      </c>
      <c r="B23" s="408" t="s">
        <v>315</v>
      </c>
      <c r="C23" s="65">
        <v>0</v>
      </c>
      <c r="D23" s="407">
        <f t="shared" ref="D23:D24" si="1">C23/$C$25</f>
        <v>0</v>
      </c>
      <c r="E23" s="31"/>
      <c r="F23" s="31"/>
      <c r="G23" s="31"/>
      <c r="H23" s="36"/>
      <c r="I23" s="36"/>
      <c r="J23" s="36"/>
      <c r="K23" s="36"/>
      <c r="L23" s="36"/>
      <c r="M23" s="36"/>
      <c r="N23" s="38"/>
      <c r="O23" s="38"/>
      <c r="P23" s="38"/>
      <c r="Q23" s="38"/>
      <c r="R23" s="38"/>
    </row>
    <row r="24" spans="1:18" ht="18" customHeight="1" x14ac:dyDescent="0.25">
      <c r="A24" s="395" t="s">
        <v>316</v>
      </c>
      <c r="B24" s="408" t="s">
        <v>317</v>
      </c>
      <c r="C24" s="65">
        <v>0</v>
      </c>
      <c r="D24" s="407">
        <f t="shared" si="1"/>
        <v>0</v>
      </c>
      <c r="E24" s="33"/>
      <c r="F24" s="33"/>
      <c r="G24" s="33"/>
      <c r="H24" s="37"/>
      <c r="I24" s="37"/>
      <c r="J24" s="37"/>
      <c r="K24" s="37"/>
      <c r="L24" s="37"/>
      <c r="M24" s="37"/>
      <c r="N24" s="38"/>
      <c r="O24" s="31"/>
      <c r="P24" s="31"/>
      <c r="Q24" s="31"/>
      <c r="R24" s="31"/>
    </row>
    <row r="25" spans="1:18" ht="15.75" x14ac:dyDescent="0.25">
      <c r="A25" s="410" t="s">
        <v>318</v>
      </c>
      <c r="B25" s="411" t="s">
        <v>319</v>
      </c>
      <c r="C25" s="412">
        <f>SUM(C12,C13,C21)</f>
        <v>4027785.96</v>
      </c>
      <c r="D25" s="413">
        <f>D12+D13+D21</f>
        <v>1</v>
      </c>
      <c r="E25" s="35"/>
      <c r="F25" s="35"/>
      <c r="G25" s="35"/>
      <c r="H25" s="36"/>
      <c r="I25" s="36"/>
      <c r="J25" s="36"/>
      <c r="K25" s="36"/>
      <c r="L25" s="36"/>
      <c r="M25" s="36"/>
      <c r="N25" s="30"/>
      <c r="O25" s="30"/>
      <c r="P25" s="30"/>
      <c r="Q25" s="30"/>
      <c r="R25" s="30"/>
    </row>
    <row r="26" spans="1:18" ht="15.75" x14ac:dyDescent="0.25">
      <c r="A26" s="414" t="s">
        <v>320</v>
      </c>
      <c r="B26" s="415" t="s">
        <v>321</v>
      </c>
      <c r="C26" s="416"/>
      <c r="D26" s="417"/>
      <c r="E26" s="31"/>
      <c r="F26" s="31"/>
      <c r="G26" s="31"/>
      <c r="H26" s="37"/>
      <c r="I26" s="37"/>
      <c r="J26" s="37"/>
      <c r="K26" s="37"/>
      <c r="L26" s="37"/>
      <c r="M26" s="37"/>
      <c r="N26" s="30"/>
      <c r="O26" s="30"/>
      <c r="P26" s="30"/>
      <c r="Q26" s="30"/>
      <c r="R26" s="30"/>
    </row>
    <row r="27" spans="1:18" ht="15.75" x14ac:dyDescent="0.25">
      <c r="A27" s="395" t="s">
        <v>93</v>
      </c>
      <c r="B27" s="408" t="s">
        <v>322</v>
      </c>
      <c r="C27" s="418">
        <v>0</v>
      </c>
      <c r="D27" s="419"/>
      <c r="E27" s="31"/>
      <c r="F27" s="31"/>
      <c r="G27" s="31"/>
      <c r="H27" s="37"/>
      <c r="I27" s="37"/>
      <c r="J27" s="37"/>
      <c r="K27" s="37"/>
      <c r="L27" s="37"/>
      <c r="M27" s="37"/>
      <c r="N27" s="30"/>
      <c r="O27" s="30"/>
      <c r="P27" s="30"/>
      <c r="Q27" s="30"/>
      <c r="R27" s="30"/>
    </row>
    <row r="28" spans="1:18" s="40" customFormat="1" ht="15" customHeight="1" x14ac:dyDescent="0.25">
      <c r="A28" s="395" t="s">
        <v>96</v>
      </c>
      <c r="B28" s="408" t="s">
        <v>271</v>
      </c>
      <c r="C28" s="418">
        <v>4954.2</v>
      </c>
      <c r="D28" s="419"/>
      <c r="E28" s="31"/>
      <c r="F28" s="31"/>
      <c r="G28" s="31"/>
      <c r="H28" s="37"/>
      <c r="I28" s="37"/>
      <c r="J28" s="37"/>
      <c r="K28" s="37"/>
      <c r="L28" s="37"/>
      <c r="M28" s="37"/>
      <c r="N28" s="30"/>
      <c r="O28" s="30"/>
      <c r="P28" s="30"/>
      <c r="Q28" s="30"/>
      <c r="R28" s="30"/>
    </row>
    <row r="29" spans="1:18" s="40" customFormat="1" ht="15" customHeight="1" x14ac:dyDescent="0.25">
      <c r="A29" s="395" t="s">
        <v>99</v>
      </c>
      <c r="B29" s="408" t="s">
        <v>323</v>
      </c>
      <c r="C29" s="418">
        <v>7285.46</v>
      </c>
      <c r="D29" s="419"/>
      <c r="E29" s="31"/>
      <c r="F29" s="31"/>
      <c r="G29" s="31"/>
      <c r="H29" s="37"/>
      <c r="I29" s="37"/>
      <c r="J29" s="37"/>
      <c r="K29" s="37"/>
      <c r="L29" s="37"/>
      <c r="M29" s="37"/>
      <c r="N29" s="30"/>
      <c r="O29" s="30"/>
      <c r="P29" s="30"/>
      <c r="Q29" s="30"/>
      <c r="R29" s="30"/>
    </row>
    <row r="30" spans="1:18" s="40" customFormat="1" ht="15.75" x14ac:dyDescent="0.25">
      <c r="A30" s="395" t="s">
        <v>102</v>
      </c>
      <c r="B30" s="408" t="s">
        <v>324</v>
      </c>
      <c r="C30" s="418">
        <v>0</v>
      </c>
      <c r="D30" s="419"/>
      <c r="E30" s="33"/>
      <c r="F30" s="33"/>
      <c r="G30" s="33"/>
      <c r="H30" s="37"/>
      <c r="I30" s="37"/>
      <c r="J30" s="37"/>
      <c r="K30" s="37"/>
      <c r="L30" s="37"/>
      <c r="M30" s="37"/>
      <c r="N30" s="30"/>
      <c r="O30" s="30"/>
      <c r="P30" s="30"/>
      <c r="Q30" s="30"/>
      <c r="R30" s="30"/>
    </row>
    <row r="31" spans="1:18" s="40" customFormat="1" ht="15" customHeight="1" x14ac:dyDescent="0.25">
      <c r="A31" s="420" t="s">
        <v>325</v>
      </c>
      <c r="B31" s="421" t="s">
        <v>326</v>
      </c>
      <c r="C31" s="422">
        <f>SUM(C27:H30)</f>
        <v>12239.66</v>
      </c>
      <c r="D31" s="419"/>
      <c r="E31" s="35"/>
      <c r="F31" s="35"/>
      <c r="G31" s="35"/>
      <c r="H31" s="37"/>
      <c r="I31" s="37"/>
      <c r="J31" s="37"/>
      <c r="K31" s="37"/>
      <c r="L31" s="37"/>
      <c r="M31" s="37"/>
      <c r="N31" s="30"/>
      <c r="O31" s="30"/>
      <c r="P31" s="30"/>
      <c r="Q31" s="30"/>
      <c r="R31" s="30"/>
    </row>
    <row r="32" spans="1:18" s="40" customFormat="1" ht="15" customHeight="1" x14ac:dyDescent="0.25">
      <c r="A32" s="398" t="s">
        <v>327</v>
      </c>
      <c r="B32" s="399" t="s">
        <v>328</v>
      </c>
      <c r="C32" s="412">
        <f>C25-C31</f>
        <v>4015546.3</v>
      </c>
      <c r="D32" s="419"/>
      <c r="E32" s="35"/>
      <c r="F32" s="35"/>
      <c r="G32" s="35"/>
      <c r="H32" s="41"/>
      <c r="I32" s="41"/>
      <c r="J32" s="41"/>
      <c r="K32" s="41"/>
      <c r="L32" s="41"/>
      <c r="M32" s="41"/>
      <c r="N32" s="30"/>
      <c r="O32" s="30"/>
      <c r="P32" s="30"/>
      <c r="Q32" s="30"/>
      <c r="R32" s="30"/>
    </row>
    <row r="33" spans="1:18" ht="15.75" x14ac:dyDescent="0.25">
      <c r="A33" s="414" t="s">
        <v>329</v>
      </c>
      <c r="B33" s="415" t="s">
        <v>330</v>
      </c>
      <c r="C33" s="423">
        <v>2781519.8576000002</v>
      </c>
      <c r="D33" s="424"/>
      <c r="E33" s="35"/>
      <c r="F33" s="35"/>
      <c r="G33" s="35"/>
      <c r="H33" s="41"/>
      <c r="I33" s="41"/>
      <c r="J33" s="41"/>
      <c r="K33" s="41"/>
      <c r="L33" s="41"/>
      <c r="M33" s="41"/>
      <c r="N33" s="30"/>
      <c r="O33" s="30"/>
      <c r="P33" s="30"/>
      <c r="Q33" s="30"/>
      <c r="R33" s="30"/>
    </row>
    <row r="34" spans="1:18" ht="15.75" x14ac:dyDescent="0.25">
      <c r="A34" s="398" t="s">
        <v>331</v>
      </c>
      <c r="B34" s="399" t="s">
        <v>332</v>
      </c>
      <c r="C34" s="425">
        <f>C32/C33</f>
        <v>1.4436518542293506</v>
      </c>
      <c r="D34" s="424"/>
      <c r="E34" s="35"/>
      <c r="F34" s="35"/>
      <c r="G34" s="35"/>
      <c r="H34" s="41"/>
      <c r="I34" s="41"/>
      <c r="J34" s="41"/>
      <c r="K34" s="41"/>
      <c r="L34" s="41"/>
      <c r="M34" s="41"/>
      <c r="N34" s="30"/>
      <c r="O34" s="30"/>
      <c r="P34" s="30"/>
      <c r="Q34" s="30"/>
      <c r="R34" s="30"/>
    </row>
    <row r="35" spans="1:18" ht="15.75" x14ac:dyDescent="0.25">
      <c r="A35" s="414" t="s">
        <v>333</v>
      </c>
      <c r="B35" s="415" t="s">
        <v>334</v>
      </c>
      <c r="C35" s="423">
        <f>C32/C33</f>
        <v>1.4436518542293506</v>
      </c>
      <c r="D35" s="424"/>
      <c r="E35" s="30"/>
      <c r="F35" s="30"/>
      <c r="G35" s="30"/>
      <c r="H35" s="42"/>
      <c r="I35" s="42"/>
      <c r="J35" s="42"/>
      <c r="K35" s="42"/>
      <c r="L35" s="42"/>
      <c r="M35" s="42"/>
      <c r="N35" s="30"/>
      <c r="O35" s="30"/>
      <c r="P35" s="30"/>
      <c r="Q35" s="30"/>
      <c r="R35" s="30"/>
    </row>
    <row r="36" spans="1:18" ht="15.75" x14ac:dyDescent="0.25">
      <c r="A36" s="390"/>
      <c r="B36" s="390"/>
      <c r="C36" s="390"/>
      <c r="D36" s="426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18" ht="15.75" x14ac:dyDescent="0.25">
      <c r="D37" s="427"/>
      <c r="E37" s="30"/>
      <c r="F37" s="30"/>
      <c r="G37" s="30"/>
      <c r="H37" s="31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8" ht="15.75" x14ac:dyDescent="0.25">
      <c r="A38" s="536" t="s">
        <v>590</v>
      </c>
      <c r="B38" s="536"/>
      <c r="D38" s="427"/>
      <c r="E38" s="30"/>
      <c r="F38" s="30"/>
      <c r="G38" s="30"/>
      <c r="H38" s="31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8" ht="15" x14ac:dyDescent="0.25">
      <c r="A39" s="390" t="s">
        <v>47</v>
      </c>
      <c r="C39" s="32" t="s">
        <v>48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x14ac:dyDescent="0.2">
      <c r="A40" s="428" t="s">
        <v>49</v>
      </c>
      <c r="C40" s="32" t="s">
        <v>50</v>
      </c>
      <c r="F40" s="48"/>
    </row>
  </sheetData>
  <mergeCells count="8">
    <mergeCell ref="A8:D8"/>
    <mergeCell ref="A38:B38"/>
    <mergeCell ref="A1:B1"/>
    <mergeCell ref="A2:B2"/>
    <mergeCell ref="A3:B3"/>
    <mergeCell ref="A4:B4"/>
    <mergeCell ref="A5:B5"/>
    <mergeCell ref="A6:B6"/>
  </mergeCells>
  <pageMargins left="0.74803149606299213" right="0.74803149606299213" top="0.98425196850393704" bottom="0.98425196850393704" header="0.51181102362204722" footer="0.51181102362204722"/>
  <pageSetup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22" sqref="A22"/>
    </sheetView>
  </sheetViews>
  <sheetFormatPr defaultRowHeight="12" x14ac:dyDescent="0.2"/>
  <cols>
    <col min="1" max="1" width="23.7109375" style="53" customWidth="1"/>
    <col min="2" max="2" width="18" style="53" customWidth="1"/>
    <col min="3" max="3" width="18.28515625" style="53" customWidth="1"/>
    <col min="4" max="4" width="16.42578125" style="53" customWidth="1"/>
    <col min="5" max="5" width="18.42578125" style="53" customWidth="1"/>
    <col min="6" max="6" width="16.140625" style="53" customWidth="1"/>
    <col min="7" max="9" width="9.140625" style="53"/>
    <col min="10" max="10" width="17.5703125" style="53" customWidth="1"/>
    <col min="11" max="256" width="9.140625" style="53"/>
    <col min="257" max="257" width="23.7109375" style="53" customWidth="1"/>
    <col min="258" max="258" width="18" style="53" customWidth="1"/>
    <col min="259" max="259" width="18.28515625" style="53" customWidth="1"/>
    <col min="260" max="260" width="16.42578125" style="53" customWidth="1"/>
    <col min="261" max="261" width="18.42578125" style="53" customWidth="1"/>
    <col min="262" max="262" width="16.140625" style="53" customWidth="1"/>
    <col min="263" max="265" width="9.140625" style="53"/>
    <col min="266" max="266" width="17.5703125" style="53" customWidth="1"/>
    <col min="267" max="512" width="9.140625" style="53"/>
    <col min="513" max="513" width="23.7109375" style="53" customWidth="1"/>
    <col min="514" max="514" width="18" style="53" customWidth="1"/>
    <col min="515" max="515" width="18.28515625" style="53" customWidth="1"/>
    <col min="516" max="516" width="16.42578125" style="53" customWidth="1"/>
    <col min="517" max="517" width="18.42578125" style="53" customWidth="1"/>
    <col min="518" max="518" width="16.140625" style="53" customWidth="1"/>
    <col min="519" max="521" width="9.140625" style="53"/>
    <col min="522" max="522" width="17.5703125" style="53" customWidth="1"/>
    <col min="523" max="768" width="9.140625" style="53"/>
    <col min="769" max="769" width="23.7109375" style="53" customWidth="1"/>
    <col min="770" max="770" width="18" style="53" customWidth="1"/>
    <col min="771" max="771" width="18.28515625" style="53" customWidth="1"/>
    <col min="772" max="772" width="16.42578125" style="53" customWidth="1"/>
    <col min="773" max="773" width="18.42578125" style="53" customWidth="1"/>
    <col min="774" max="774" width="16.140625" style="53" customWidth="1"/>
    <col min="775" max="777" width="9.140625" style="53"/>
    <col min="778" max="778" width="17.5703125" style="53" customWidth="1"/>
    <col min="779" max="1024" width="9.140625" style="53"/>
    <col min="1025" max="1025" width="23.7109375" style="53" customWidth="1"/>
    <col min="1026" max="1026" width="18" style="53" customWidth="1"/>
    <col min="1027" max="1027" width="18.28515625" style="53" customWidth="1"/>
    <col min="1028" max="1028" width="16.42578125" style="53" customWidth="1"/>
    <col min="1029" max="1029" width="18.42578125" style="53" customWidth="1"/>
    <col min="1030" max="1030" width="16.140625" style="53" customWidth="1"/>
    <col min="1031" max="1033" width="9.140625" style="53"/>
    <col min="1034" max="1034" width="17.5703125" style="53" customWidth="1"/>
    <col min="1035" max="1280" width="9.140625" style="53"/>
    <col min="1281" max="1281" width="23.7109375" style="53" customWidth="1"/>
    <col min="1282" max="1282" width="18" style="53" customWidth="1"/>
    <col min="1283" max="1283" width="18.28515625" style="53" customWidth="1"/>
    <col min="1284" max="1284" width="16.42578125" style="53" customWidth="1"/>
    <col min="1285" max="1285" width="18.42578125" style="53" customWidth="1"/>
    <col min="1286" max="1286" width="16.140625" style="53" customWidth="1"/>
    <col min="1287" max="1289" width="9.140625" style="53"/>
    <col min="1290" max="1290" width="17.5703125" style="53" customWidth="1"/>
    <col min="1291" max="1536" width="9.140625" style="53"/>
    <col min="1537" max="1537" width="23.7109375" style="53" customWidth="1"/>
    <col min="1538" max="1538" width="18" style="53" customWidth="1"/>
    <col min="1539" max="1539" width="18.28515625" style="53" customWidth="1"/>
    <col min="1540" max="1540" width="16.42578125" style="53" customWidth="1"/>
    <col min="1541" max="1541" width="18.42578125" style="53" customWidth="1"/>
    <col min="1542" max="1542" width="16.140625" style="53" customWidth="1"/>
    <col min="1543" max="1545" width="9.140625" style="53"/>
    <col min="1546" max="1546" width="17.5703125" style="53" customWidth="1"/>
    <col min="1547" max="1792" width="9.140625" style="53"/>
    <col min="1793" max="1793" width="23.7109375" style="53" customWidth="1"/>
    <col min="1794" max="1794" width="18" style="53" customWidth="1"/>
    <col min="1795" max="1795" width="18.28515625" style="53" customWidth="1"/>
    <col min="1796" max="1796" width="16.42578125" style="53" customWidth="1"/>
    <col min="1797" max="1797" width="18.42578125" style="53" customWidth="1"/>
    <col min="1798" max="1798" width="16.140625" style="53" customWidth="1"/>
    <col min="1799" max="1801" width="9.140625" style="53"/>
    <col min="1802" max="1802" width="17.5703125" style="53" customWidth="1"/>
    <col min="1803" max="2048" width="9.140625" style="53"/>
    <col min="2049" max="2049" width="23.7109375" style="53" customWidth="1"/>
    <col min="2050" max="2050" width="18" style="53" customWidth="1"/>
    <col min="2051" max="2051" width="18.28515625" style="53" customWidth="1"/>
    <col min="2052" max="2052" width="16.42578125" style="53" customWidth="1"/>
    <col min="2053" max="2053" width="18.42578125" style="53" customWidth="1"/>
    <col min="2054" max="2054" width="16.140625" style="53" customWidth="1"/>
    <col min="2055" max="2057" width="9.140625" style="53"/>
    <col min="2058" max="2058" width="17.5703125" style="53" customWidth="1"/>
    <col min="2059" max="2304" width="9.140625" style="53"/>
    <col min="2305" max="2305" width="23.7109375" style="53" customWidth="1"/>
    <col min="2306" max="2306" width="18" style="53" customWidth="1"/>
    <col min="2307" max="2307" width="18.28515625" style="53" customWidth="1"/>
    <col min="2308" max="2308" width="16.42578125" style="53" customWidth="1"/>
    <col min="2309" max="2309" width="18.42578125" style="53" customWidth="1"/>
    <col min="2310" max="2310" width="16.140625" style="53" customWidth="1"/>
    <col min="2311" max="2313" width="9.140625" style="53"/>
    <col min="2314" max="2314" width="17.5703125" style="53" customWidth="1"/>
    <col min="2315" max="2560" width="9.140625" style="53"/>
    <col min="2561" max="2561" width="23.7109375" style="53" customWidth="1"/>
    <col min="2562" max="2562" width="18" style="53" customWidth="1"/>
    <col min="2563" max="2563" width="18.28515625" style="53" customWidth="1"/>
    <col min="2564" max="2564" width="16.42578125" style="53" customWidth="1"/>
    <col min="2565" max="2565" width="18.42578125" style="53" customWidth="1"/>
    <col min="2566" max="2566" width="16.140625" style="53" customWidth="1"/>
    <col min="2567" max="2569" width="9.140625" style="53"/>
    <col min="2570" max="2570" width="17.5703125" style="53" customWidth="1"/>
    <col min="2571" max="2816" width="9.140625" style="53"/>
    <col min="2817" max="2817" width="23.7109375" style="53" customWidth="1"/>
    <col min="2818" max="2818" width="18" style="53" customWidth="1"/>
    <col min="2819" max="2819" width="18.28515625" style="53" customWidth="1"/>
    <col min="2820" max="2820" width="16.42578125" style="53" customWidth="1"/>
    <col min="2821" max="2821" width="18.42578125" style="53" customWidth="1"/>
    <col min="2822" max="2822" width="16.140625" style="53" customWidth="1"/>
    <col min="2823" max="2825" width="9.140625" style="53"/>
    <col min="2826" max="2826" width="17.5703125" style="53" customWidth="1"/>
    <col min="2827" max="3072" width="9.140625" style="53"/>
    <col min="3073" max="3073" width="23.7109375" style="53" customWidth="1"/>
    <col min="3074" max="3074" width="18" style="53" customWidth="1"/>
    <col min="3075" max="3075" width="18.28515625" style="53" customWidth="1"/>
    <col min="3076" max="3076" width="16.42578125" style="53" customWidth="1"/>
    <col min="3077" max="3077" width="18.42578125" style="53" customWidth="1"/>
    <col min="3078" max="3078" width="16.140625" style="53" customWidth="1"/>
    <col min="3079" max="3081" width="9.140625" style="53"/>
    <col min="3082" max="3082" width="17.5703125" style="53" customWidth="1"/>
    <col min="3083" max="3328" width="9.140625" style="53"/>
    <col min="3329" max="3329" width="23.7109375" style="53" customWidth="1"/>
    <col min="3330" max="3330" width="18" style="53" customWidth="1"/>
    <col min="3331" max="3331" width="18.28515625" style="53" customWidth="1"/>
    <col min="3332" max="3332" width="16.42578125" style="53" customWidth="1"/>
    <col min="3333" max="3333" width="18.42578125" style="53" customWidth="1"/>
    <col min="3334" max="3334" width="16.140625" style="53" customWidth="1"/>
    <col min="3335" max="3337" width="9.140625" style="53"/>
    <col min="3338" max="3338" width="17.5703125" style="53" customWidth="1"/>
    <col min="3339" max="3584" width="9.140625" style="53"/>
    <col min="3585" max="3585" width="23.7109375" style="53" customWidth="1"/>
    <col min="3586" max="3586" width="18" style="53" customWidth="1"/>
    <col min="3587" max="3587" width="18.28515625" style="53" customWidth="1"/>
    <col min="3588" max="3588" width="16.42578125" style="53" customWidth="1"/>
    <col min="3589" max="3589" width="18.42578125" style="53" customWidth="1"/>
    <col min="3590" max="3590" width="16.140625" style="53" customWidth="1"/>
    <col min="3591" max="3593" width="9.140625" style="53"/>
    <col min="3594" max="3594" width="17.5703125" style="53" customWidth="1"/>
    <col min="3595" max="3840" width="9.140625" style="53"/>
    <col min="3841" max="3841" width="23.7109375" style="53" customWidth="1"/>
    <col min="3842" max="3842" width="18" style="53" customWidth="1"/>
    <col min="3843" max="3843" width="18.28515625" style="53" customWidth="1"/>
    <col min="3844" max="3844" width="16.42578125" style="53" customWidth="1"/>
    <col min="3845" max="3845" width="18.42578125" style="53" customWidth="1"/>
    <col min="3846" max="3846" width="16.140625" style="53" customWidth="1"/>
    <col min="3847" max="3849" width="9.140625" style="53"/>
    <col min="3850" max="3850" width="17.5703125" style="53" customWidth="1"/>
    <col min="3851" max="4096" width="9.140625" style="53"/>
    <col min="4097" max="4097" width="23.7109375" style="53" customWidth="1"/>
    <col min="4098" max="4098" width="18" style="53" customWidth="1"/>
    <col min="4099" max="4099" width="18.28515625" style="53" customWidth="1"/>
    <col min="4100" max="4100" width="16.42578125" style="53" customWidth="1"/>
    <col min="4101" max="4101" width="18.42578125" style="53" customWidth="1"/>
    <col min="4102" max="4102" width="16.140625" style="53" customWidth="1"/>
    <col min="4103" max="4105" width="9.140625" style="53"/>
    <col min="4106" max="4106" width="17.5703125" style="53" customWidth="1"/>
    <col min="4107" max="4352" width="9.140625" style="53"/>
    <col min="4353" max="4353" width="23.7109375" style="53" customWidth="1"/>
    <col min="4354" max="4354" width="18" style="53" customWidth="1"/>
    <col min="4355" max="4355" width="18.28515625" style="53" customWidth="1"/>
    <col min="4356" max="4356" width="16.42578125" style="53" customWidth="1"/>
    <col min="4357" max="4357" width="18.42578125" style="53" customWidth="1"/>
    <col min="4358" max="4358" width="16.140625" style="53" customWidth="1"/>
    <col min="4359" max="4361" width="9.140625" style="53"/>
    <col min="4362" max="4362" width="17.5703125" style="53" customWidth="1"/>
    <col min="4363" max="4608" width="9.140625" style="53"/>
    <col min="4609" max="4609" width="23.7109375" style="53" customWidth="1"/>
    <col min="4610" max="4610" width="18" style="53" customWidth="1"/>
    <col min="4611" max="4611" width="18.28515625" style="53" customWidth="1"/>
    <col min="4612" max="4612" width="16.42578125" style="53" customWidth="1"/>
    <col min="4613" max="4613" width="18.42578125" style="53" customWidth="1"/>
    <col min="4614" max="4614" width="16.140625" style="53" customWidth="1"/>
    <col min="4615" max="4617" width="9.140625" style="53"/>
    <col min="4618" max="4618" width="17.5703125" style="53" customWidth="1"/>
    <col min="4619" max="4864" width="9.140625" style="53"/>
    <col min="4865" max="4865" width="23.7109375" style="53" customWidth="1"/>
    <col min="4866" max="4866" width="18" style="53" customWidth="1"/>
    <col min="4867" max="4867" width="18.28515625" style="53" customWidth="1"/>
    <col min="4868" max="4868" width="16.42578125" style="53" customWidth="1"/>
    <col min="4869" max="4869" width="18.42578125" style="53" customWidth="1"/>
    <col min="4870" max="4870" width="16.140625" style="53" customWidth="1"/>
    <col min="4871" max="4873" width="9.140625" style="53"/>
    <col min="4874" max="4874" width="17.5703125" style="53" customWidth="1"/>
    <col min="4875" max="5120" width="9.140625" style="53"/>
    <col min="5121" max="5121" width="23.7109375" style="53" customWidth="1"/>
    <col min="5122" max="5122" width="18" style="53" customWidth="1"/>
    <col min="5123" max="5123" width="18.28515625" style="53" customWidth="1"/>
    <col min="5124" max="5124" width="16.42578125" style="53" customWidth="1"/>
    <col min="5125" max="5125" width="18.42578125" style="53" customWidth="1"/>
    <col min="5126" max="5126" width="16.140625" style="53" customWidth="1"/>
    <col min="5127" max="5129" width="9.140625" style="53"/>
    <col min="5130" max="5130" width="17.5703125" style="53" customWidth="1"/>
    <col min="5131" max="5376" width="9.140625" style="53"/>
    <col min="5377" max="5377" width="23.7109375" style="53" customWidth="1"/>
    <col min="5378" max="5378" width="18" style="53" customWidth="1"/>
    <col min="5379" max="5379" width="18.28515625" style="53" customWidth="1"/>
    <col min="5380" max="5380" width="16.42578125" style="53" customWidth="1"/>
    <col min="5381" max="5381" width="18.42578125" style="53" customWidth="1"/>
    <col min="5382" max="5382" width="16.140625" style="53" customWidth="1"/>
    <col min="5383" max="5385" width="9.140625" style="53"/>
    <col min="5386" max="5386" width="17.5703125" style="53" customWidth="1"/>
    <col min="5387" max="5632" width="9.140625" style="53"/>
    <col min="5633" max="5633" width="23.7109375" style="53" customWidth="1"/>
    <col min="5634" max="5634" width="18" style="53" customWidth="1"/>
    <col min="5635" max="5635" width="18.28515625" style="53" customWidth="1"/>
    <col min="5636" max="5636" width="16.42578125" style="53" customWidth="1"/>
    <col min="5637" max="5637" width="18.42578125" style="53" customWidth="1"/>
    <col min="5638" max="5638" width="16.140625" style="53" customWidth="1"/>
    <col min="5639" max="5641" width="9.140625" style="53"/>
    <col min="5642" max="5642" width="17.5703125" style="53" customWidth="1"/>
    <col min="5643" max="5888" width="9.140625" style="53"/>
    <col min="5889" max="5889" width="23.7109375" style="53" customWidth="1"/>
    <col min="5890" max="5890" width="18" style="53" customWidth="1"/>
    <col min="5891" max="5891" width="18.28515625" style="53" customWidth="1"/>
    <col min="5892" max="5892" width="16.42578125" style="53" customWidth="1"/>
    <col min="5893" max="5893" width="18.42578125" style="53" customWidth="1"/>
    <col min="5894" max="5894" width="16.140625" style="53" customWidth="1"/>
    <col min="5895" max="5897" width="9.140625" style="53"/>
    <col min="5898" max="5898" width="17.5703125" style="53" customWidth="1"/>
    <col min="5899" max="6144" width="9.140625" style="53"/>
    <col min="6145" max="6145" width="23.7109375" style="53" customWidth="1"/>
    <col min="6146" max="6146" width="18" style="53" customWidth="1"/>
    <col min="6147" max="6147" width="18.28515625" style="53" customWidth="1"/>
    <col min="6148" max="6148" width="16.42578125" style="53" customWidth="1"/>
    <col min="6149" max="6149" width="18.42578125" style="53" customWidth="1"/>
    <col min="6150" max="6150" width="16.140625" style="53" customWidth="1"/>
    <col min="6151" max="6153" width="9.140625" style="53"/>
    <col min="6154" max="6154" width="17.5703125" style="53" customWidth="1"/>
    <col min="6155" max="6400" width="9.140625" style="53"/>
    <col min="6401" max="6401" width="23.7109375" style="53" customWidth="1"/>
    <col min="6402" max="6402" width="18" style="53" customWidth="1"/>
    <col min="6403" max="6403" width="18.28515625" style="53" customWidth="1"/>
    <col min="6404" max="6404" width="16.42578125" style="53" customWidth="1"/>
    <col min="6405" max="6405" width="18.42578125" style="53" customWidth="1"/>
    <col min="6406" max="6406" width="16.140625" style="53" customWidth="1"/>
    <col min="6407" max="6409" width="9.140625" style="53"/>
    <col min="6410" max="6410" width="17.5703125" style="53" customWidth="1"/>
    <col min="6411" max="6656" width="9.140625" style="53"/>
    <col min="6657" max="6657" width="23.7109375" style="53" customWidth="1"/>
    <col min="6658" max="6658" width="18" style="53" customWidth="1"/>
    <col min="6659" max="6659" width="18.28515625" style="53" customWidth="1"/>
    <col min="6660" max="6660" width="16.42578125" style="53" customWidth="1"/>
    <col min="6661" max="6661" width="18.42578125" style="53" customWidth="1"/>
    <col min="6662" max="6662" width="16.140625" style="53" customWidth="1"/>
    <col min="6663" max="6665" width="9.140625" style="53"/>
    <col min="6666" max="6666" width="17.5703125" style="53" customWidth="1"/>
    <col min="6667" max="6912" width="9.140625" style="53"/>
    <col min="6913" max="6913" width="23.7109375" style="53" customWidth="1"/>
    <col min="6914" max="6914" width="18" style="53" customWidth="1"/>
    <col min="6915" max="6915" width="18.28515625" style="53" customWidth="1"/>
    <col min="6916" max="6916" width="16.42578125" style="53" customWidth="1"/>
    <col min="6917" max="6917" width="18.42578125" style="53" customWidth="1"/>
    <col min="6918" max="6918" width="16.140625" style="53" customWidth="1"/>
    <col min="6919" max="6921" width="9.140625" style="53"/>
    <col min="6922" max="6922" width="17.5703125" style="53" customWidth="1"/>
    <col min="6923" max="7168" width="9.140625" style="53"/>
    <col min="7169" max="7169" width="23.7109375" style="53" customWidth="1"/>
    <col min="7170" max="7170" width="18" style="53" customWidth="1"/>
    <col min="7171" max="7171" width="18.28515625" style="53" customWidth="1"/>
    <col min="7172" max="7172" width="16.42578125" style="53" customWidth="1"/>
    <col min="7173" max="7173" width="18.42578125" style="53" customWidth="1"/>
    <col min="7174" max="7174" width="16.140625" style="53" customWidth="1"/>
    <col min="7175" max="7177" width="9.140625" style="53"/>
    <col min="7178" max="7178" width="17.5703125" style="53" customWidth="1"/>
    <col min="7179" max="7424" width="9.140625" style="53"/>
    <col min="7425" max="7425" width="23.7109375" style="53" customWidth="1"/>
    <col min="7426" max="7426" width="18" style="53" customWidth="1"/>
    <col min="7427" max="7427" width="18.28515625" style="53" customWidth="1"/>
    <col min="7428" max="7428" width="16.42578125" style="53" customWidth="1"/>
    <col min="7429" max="7429" width="18.42578125" style="53" customWidth="1"/>
    <col min="7430" max="7430" width="16.140625" style="53" customWidth="1"/>
    <col min="7431" max="7433" width="9.140625" style="53"/>
    <col min="7434" max="7434" width="17.5703125" style="53" customWidth="1"/>
    <col min="7435" max="7680" width="9.140625" style="53"/>
    <col min="7681" max="7681" width="23.7109375" style="53" customWidth="1"/>
    <col min="7682" max="7682" width="18" style="53" customWidth="1"/>
    <col min="7683" max="7683" width="18.28515625" style="53" customWidth="1"/>
    <col min="7684" max="7684" width="16.42578125" style="53" customWidth="1"/>
    <col min="7685" max="7685" width="18.42578125" style="53" customWidth="1"/>
    <col min="7686" max="7686" width="16.140625" style="53" customWidth="1"/>
    <col min="7687" max="7689" width="9.140625" style="53"/>
    <col min="7690" max="7690" width="17.5703125" style="53" customWidth="1"/>
    <col min="7691" max="7936" width="9.140625" style="53"/>
    <col min="7937" max="7937" width="23.7109375" style="53" customWidth="1"/>
    <col min="7938" max="7938" width="18" style="53" customWidth="1"/>
    <col min="7939" max="7939" width="18.28515625" style="53" customWidth="1"/>
    <col min="7940" max="7940" width="16.42578125" style="53" customWidth="1"/>
    <col min="7941" max="7941" width="18.42578125" style="53" customWidth="1"/>
    <col min="7942" max="7942" width="16.140625" style="53" customWidth="1"/>
    <col min="7943" max="7945" width="9.140625" style="53"/>
    <col min="7946" max="7946" width="17.5703125" style="53" customWidth="1"/>
    <col min="7947" max="8192" width="9.140625" style="53"/>
    <col min="8193" max="8193" width="23.7109375" style="53" customWidth="1"/>
    <col min="8194" max="8194" width="18" style="53" customWidth="1"/>
    <col min="8195" max="8195" width="18.28515625" style="53" customWidth="1"/>
    <col min="8196" max="8196" width="16.42578125" style="53" customWidth="1"/>
    <col min="8197" max="8197" width="18.42578125" style="53" customWidth="1"/>
    <col min="8198" max="8198" width="16.140625" style="53" customWidth="1"/>
    <col min="8199" max="8201" width="9.140625" style="53"/>
    <col min="8202" max="8202" width="17.5703125" style="53" customWidth="1"/>
    <col min="8203" max="8448" width="9.140625" style="53"/>
    <col min="8449" max="8449" width="23.7109375" style="53" customWidth="1"/>
    <col min="8450" max="8450" width="18" style="53" customWidth="1"/>
    <col min="8451" max="8451" width="18.28515625" style="53" customWidth="1"/>
    <col min="8452" max="8452" width="16.42578125" style="53" customWidth="1"/>
    <col min="8453" max="8453" width="18.42578125" style="53" customWidth="1"/>
    <col min="8454" max="8454" width="16.140625" style="53" customWidth="1"/>
    <col min="8455" max="8457" width="9.140625" style="53"/>
    <col min="8458" max="8458" width="17.5703125" style="53" customWidth="1"/>
    <col min="8459" max="8704" width="9.140625" style="53"/>
    <col min="8705" max="8705" width="23.7109375" style="53" customWidth="1"/>
    <col min="8706" max="8706" width="18" style="53" customWidth="1"/>
    <col min="8707" max="8707" width="18.28515625" style="53" customWidth="1"/>
    <col min="8708" max="8708" width="16.42578125" style="53" customWidth="1"/>
    <col min="8709" max="8709" width="18.42578125" style="53" customWidth="1"/>
    <col min="8710" max="8710" width="16.140625" style="53" customWidth="1"/>
    <col min="8711" max="8713" width="9.140625" style="53"/>
    <col min="8714" max="8714" width="17.5703125" style="53" customWidth="1"/>
    <col min="8715" max="8960" width="9.140625" style="53"/>
    <col min="8961" max="8961" width="23.7109375" style="53" customWidth="1"/>
    <col min="8962" max="8962" width="18" style="53" customWidth="1"/>
    <col min="8963" max="8963" width="18.28515625" style="53" customWidth="1"/>
    <col min="8964" max="8964" width="16.42578125" style="53" customWidth="1"/>
    <col min="8965" max="8965" width="18.42578125" style="53" customWidth="1"/>
    <col min="8966" max="8966" width="16.140625" style="53" customWidth="1"/>
    <col min="8967" max="8969" width="9.140625" style="53"/>
    <col min="8970" max="8970" width="17.5703125" style="53" customWidth="1"/>
    <col min="8971" max="9216" width="9.140625" style="53"/>
    <col min="9217" max="9217" width="23.7109375" style="53" customWidth="1"/>
    <col min="9218" max="9218" width="18" style="53" customWidth="1"/>
    <col min="9219" max="9219" width="18.28515625" style="53" customWidth="1"/>
    <col min="9220" max="9220" width="16.42578125" style="53" customWidth="1"/>
    <col min="9221" max="9221" width="18.42578125" style="53" customWidth="1"/>
    <col min="9222" max="9222" width="16.140625" style="53" customWidth="1"/>
    <col min="9223" max="9225" width="9.140625" style="53"/>
    <col min="9226" max="9226" width="17.5703125" style="53" customWidth="1"/>
    <col min="9227" max="9472" width="9.140625" style="53"/>
    <col min="9473" max="9473" width="23.7109375" style="53" customWidth="1"/>
    <col min="9474" max="9474" width="18" style="53" customWidth="1"/>
    <col min="9475" max="9475" width="18.28515625" style="53" customWidth="1"/>
    <col min="9476" max="9476" width="16.42578125" style="53" customWidth="1"/>
    <col min="9477" max="9477" width="18.42578125" style="53" customWidth="1"/>
    <col min="9478" max="9478" width="16.140625" style="53" customWidth="1"/>
    <col min="9479" max="9481" width="9.140625" style="53"/>
    <col min="9482" max="9482" width="17.5703125" style="53" customWidth="1"/>
    <col min="9483" max="9728" width="9.140625" style="53"/>
    <col min="9729" max="9729" width="23.7109375" style="53" customWidth="1"/>
    <col min="9730" max="9730" width="18" style="53" customWidth="1"/>
    <col min="9731" max="9731" width="18.28515625" style="53" customWidth="1"/>
    <col min="9732" max="9732" width="16.42578125" style="53" customWidth="1"/>
    <col min="9733" max="9733" width="18.42578125" style="53" customWidth="1"/>
    <col min="9734" max="9734" width="16.140625" style="53" customWidth="1"/>
    <col min="9735" max="9737" width="9.140625" style="53"/>
    <col min="9738" max="9738" width="17.5703125" style="53" customWidth="1"/>
    <col min="9739" max="9984" width="9.140625" style="53"/>
    <col min="9985" max="9985" width="23.7109375" style="53" customWidth="1"/>
    <col min="9986" max="9986" width="18" style="53" customWidth="1"/>
    <col min="9987" max="9987" width="18.28515625" style="53" customWidth="1"/>
    <col min="9988" max="9988" width="16.42578125" style="53" customWidth="1"/>
    <col min="9989" max="9989" width="18.42578125" style="53" customWidth="1"/>
    <col min="9990" max="9990" width="16.140625" style="53" customWidth="1"/>
    <col min="9991" max="9993" width="9.140625" style="53"/>
    <col min="9994" max="9994" width="17.5703125" style="53" customWidth="1"/>
    <col min="9995" max="10240" width="9.140625" style="53"/>
    <col min="10241" max="10241" width="23.7109375" style="53" customWidth="1"/>
    <col min="10242" max="10242" width="18" style="53" customWidth="1"/>
    <col min="10243" max="10243" width="18.28515625" style="53" customWidth="1"/>
    <col min="10244" max="10244" width="16.42578125" style="53" customWidth="1"/>
    <col min="10245" max="10245" width="18.42578125" style="53" customWidth="1"/>
    <col min="10246" max="10246" width="16.140625" style="53" customWidth="1"/>
    <col min="10247" max="10249" width="9.140625" style="53"/>
    <col min="10250" max="10250" width="17.5703125" style="53" customWidth="1"/>
    <col min="10251" max="10496" width="9.140625" style="53"/>
    <col min="10497" max="10497" width="23.7109375" style="53" customWidth="1"/>
    <col min="10498" max="10498" width="18" style="53" customWidth="1"/>
    <col min="10499" max="10499" width="18.28515625" style="53" customWidth="1"/>
    <col min="10500" max="10500" width="16.42578125" style="53" customWidth="1"/>
    <col min="10501" max="10501" width="18.42578125" style="53" customWidth="1"/>
    <col min="10502" max="10502" width="16.140625" style="53" customWidth="1"/>
    <col min="10503" max="10505" width="9.140625" style="53"/>
    <col min="10506" max="10506" width="17.5703125" style="53" customWidth="1"/>
    <col min="10507" max="10752" width="9.140625" style="53"/>
    <col min="10753" max="10753" width="23.7109375" style="53" customWidth="1"/>
    <col min="10754" max="10754" width="18" style="53" customWidth="1"/>
    <col min="10755" max="10755" width="18.28515625" style="53" customWidth="1"/>
    <col min="10756" max="10756" width="16.42578125" style="53" customWidth="1"/>
    <col min="10757" max="10757" width="18.42578125" style="53" customWidth="1"/>
    <col min="10758" max="10758" width="16.140625" style="53" customWidth="1"/>
    <col min="10759" max="10761" width="9.140625" style="53"/>
    <col min="10762" max="10762" width="17.5703125" style="53" customWidth="1"/>
    <col min="10763" max="11008" width="9.140625" style="53"/>
    <col min="11009" max="11009" width="23.7109375" style="53" customWidth="1"/>
    <col min="11010" max="11010" width="18" style="53" customWidth="1"/>
    <col min="11011" max="11011" width="18.28515625" style="53" customWidth="1"/>
    <col min="11012" max="11012" width="16.42578125" style="53" customWidth="1"/>
    <col min="11013" max="11013" width="18.42578125" style="53" customWidth="1"/>
    <col min="11014" max="11014" width="16.140625" style="53" customWidth="1"/>
    <col min="11015" max="11017" width="9.140625" style="53"/>
    <col min="11018" max="11018" width="17.5703125" style="53" customWidth="1"/>
    <col min="11019" max="11264" width="9.140625" style="53"/>
    <col min="11265" max="11265" width="23.7109375" style="53" customWidth="1"/>
    <col min="11266" max="11266" width="18" style="53" customWidth="1"/>
    <col min="11267" max="11267" width="18.28515625" style="53" customWidth="1"/>
    <col min="11268" max="11268" width="16.42578125" style="53" customWidth="1"/>
    <col min="11269" max="11269" width="18.42578125" style="53" customWidth="1"/>
    <col min="11270" max="11270" width="16.140625" style="53" customWidth="1"/>
    <col min="11271" max="11273" width="9.140625" style="53"/>
    <col min="11274" max="11274" width="17.5703125" style="53" customWidth="1"/>
    <col min="11275" max="11520" width="9.140625" style="53"/>
    <col min="11521" max="11521" width="23.7109375" style="53" customWidth="1"/>
    <col min="11522" max="11522" width="18" style="53" customWidth="1"/>
    <col min="11523" max="11523" width="18.28515625" style="53" customWidth="1"/>
    <col min="11524" max="11524" width="16.42578125" style="53" customWidth="1"/>
    <col min="11525" max="11525" width="18.42578125" style="53" customWidth="1"/>
    <col min="11526" max="11526" width="16.140625" style="53" customWidth="1"/>
    <col min="11527" max="11529" width="9.140625" style="53"/>
    <col min="11530" max="11530" width="17.5703125" style="53" customWidth="1"/>
    <col min="11531" max="11776" width="9.140625" style="53"/>
    <col min="11777" max="11777" width="23.7109375" style="53" customWidth="1"/>
    <col min="11778" max="11778" width="18" style="53" customWidth="1"/>
    <col min="11779" max="11779" width="18.28515625" style="53" customWidth="1"/>
    <col min="11780" max="11780" width="16.42578125" style="53" customWidth="1"/>
    <col min="11781" max="11781" width="18.42578125" style="53" customWidth="1"/>
    <col min="11782" max="11782" width="16.140625" style="53" customWidth="1"/>
    <col min="11783" max="11785" width="9.140625" style="53"/>
    <col min="11786" max="11786" width="17.5703125" style="53" customWidth="1"/>
    <col min="11787" max="12032" width="9.140625" style="53"/>
    <col min="12033" max="12033" width="23.7109375" style="53" customWidth="1"/>
    <col min="12034" max="12034" width="18" style="53" customWidth="1"/>
    <col min="12035" max="12035" width="18.28515625" style="53" customWidth="1"/>
    <col min="12036" max="12036" width="16.42578125" style="53" customWidth="1"/>
    <col min="12037" max="12037" width="18.42578125" style="53" customWidth="1"/>
    <col min="12038" max="12038" width="16.140625" style="53" customWidth="1"/>
    <col min="12039" max="12041" width="9.140625" style="53"/>
    <col min="12042" max="12042" width="17.5703125" style="53" customWidth="1"/>
    <col min="12043" max="12288" width="9.140625" style="53"/>
    <col min="12289" max="12289" width="23.7109375" style="53" customWidth="1"/>
    <col min="12290" max="12290" width="18" style="53" customWidth="1"/>
    <col min="12291" max="12291" width="18.28515625" style="53" customWidth="1"/>
    <col min="12292" max="12292" width="16.42578125" style="53" customWidth="1"/>
    <col min="12293" max="12293" width="18.42578125" style="53" customWidth="1"/>
    <col min="12294" max="12294" width="16.140625" style="53" customWidth="1"/>
    <col min="12295" max="12297" width="9.140625" style="53"/>
    <col min="12298" max="12298" width="17.5703125" style="53" customWidth="1"/>
    <col min="12299" max="12544" width="9.140625" style="53"/>
    <col min="12545" max="12545" width="23.7109375" style="53" customWidth="1"/>
    <col min="12546" max="12546" width="18" style="53" customWidth="1"/>
    <col min="12547" max="12547" width="18.28515625" style="53" customWidth="1"/>
    <col min="12548" max="12548" width="16.42578125" style="53" customWidth="1"/>
    <col min="12549" max="12549" width="18.42578125" style="53" customWidth="1"/>
    <col min="12550" max="12550" width="16.140625" style="53" customWidth="1"/>
    <col min="12551" max="12553" width="9.140625" style="53"/>
    <col min="12554" max="12554" width="17.5703125" style="53" customWidth="1"/>
    <col min="12555" max="12800" width="9.140625" style="53"/>
    <col min="12801" max="12801" width="23.7109375" style="53" customWidth="1"/>
    <col min="12802" max="12802" width="18" style="53" customWidth="1"/>
    <col min="12803" max="12803" width="18.28515625" style="53" customWidth="1"/>
    <col min="12804" max="12804" width="16.42578125" style="53" customWidth="1"/>
    <col min="12805" max="12805" width="18.42578125" style="53" customWidth="1"/>
    <col min="12806" max="12806" width="16.140625" style="53" customWidth="1"/>
    <col min="12807" max="12809" width="9.140625" style="53"/>
    <col min="12810" max="12810" width="17.5703125" style="53" customWidth="1"/>
    <col min="12811" max="13056" width="9.140625" style="53"/>
    <col min="13057" max="13057" width="23.7109375" style="53" customWidth="1"/>
    <col min="13058" max="13058" width="18" style="53" customWidth="1"/>
    <col min="13059" max="13059" width="18.28515625" style="53" customWidth="1"/>
    <col min="13060" max="13060" width="16.42578125" style="53" customWidth="1"/>
    <col min="13061" max="13061" width="18.42578125" style="53" customWidth="1"/>
    <col min="13062" max="13062" width="16.140625" style="53" customWidth="1"/>
    <col min="13063" max="13065" width="9.140625" style="53"/>
    <col min="13066" max="13066" width="17.5703125" style="53" customWidth="1"/>
    <col min="13067" max="13312" width="9.140625" style="53"/>
    <col min="13313" max="13313" width="23.7109375" style="53" customWidth="1"/>
    <col min="13314" max="13314" width="18" style="53" customWidth="1"/>
    <col min="13315" max="13315" width="18.28515625" style="53" customWidth="1"/>
    <col min="13316" max="13316" width="16.42578125" style="53" customWidth="1"/>
    <col min="13317" max="13317" width="18.42578125" style="53" customWidth="1"/>
    <col min="13318" max="13318" width="16.140625" style="53" customWidth="1"/>
    <col min="13319" max="13321" width="9.140625" style="53"/>
    <col min="13322" max="13322" width="17.5703125" style="53" customWidth="1"/>
    <col min="13323" max="13568" width="9.140625" style="53"/>
    <col min="13569" max="13569" width="23.7109375" style="53" customWidth="1"/>
    <col min="13570" max="13570" width="18" style="53" customWidth="1"/>
    <col min="13571" max="13571" width="18.28515625" style="53" customWidth="1"/>
    <col min="13572" max="13572" width="16.42578125" style="53" customWidth="1"/>
    <col min="13573" max="13573" width="18.42578125" style="53" customWidth="1"/>
    <col min="13574" max="13574" width="16.140625" style="53" customWidth="1"/>
    <col min="13575" max="13577" width="9.140625" style="53"/>
    <col min="13578" max="13578" width="17.5703125" style="53" customWidth="1"/>
    <col min="13579" max="13824" width="9.140625" style="53"/>
    <col min="13825" max="13825" width="23.7109375" style="53" customWidth="1"/>
    <col min="13826" max="13826" width="18" style="53" customWidth="1"/>
    <col min="13827" max="13827" width="18.28515625" style="53" customWidth="1"/>
    <col min="13828" max="13828" width="16.42578125" style="53" customWidth="1"/>
    <col min="13829" max="13829" width="18.42578125" style="53" customWidth="1"/>
    <col min="13830" max="13830" width="16.140625" style="53" customWidth="1"/>
    <col min="13831" max="13833" width="9.140625" style="53"/>
    <col min="13834" max="13834" width="17.5703125" style="53" customWidth="1"/>
    <col min="13835" max="14080" width="9.140625" style="53"/>
    <col min="14081" max="14081" width="23.7109375" style="53" customWidth="1"/>
    <col min="14082" max="14082" width="18" style="53" customWidth="1"/>
    <col min="14083" max="14083" width="18.28515625" style="53" customWidth="1"/>
    <col min="14084" max="14084" width="16.42578125" style="53" customWidth="1"/>
    <col min="14085" max="14085" width="18.42578125" style="53" customWidth="1"/>
    <col min="14086" max="14086" width="16.140625" style="53" customWidth="1"/>
    <col min="14087" max="14089" width="9.140625" style="53"/>
    <col min="14090" max="14090" width="17.5703125" style="53" customWidth="1"/>
    <col min="14091" max="14336" width="9.140625" style="53"/>
    <col min="14337" max="14337" width="23.7109375" style="53" customWidth="1"/>
    <col min="14338" max="14338" width="18" style="53" customWidth="1"/>
    <col min="14339" max="14339" width="18.28515625" style="53" customWidth="1"/>
    <col min="14340" max="14340" width="16.42578125" style="53" customWidth="1"/>
    <col min="14341" max="14341" width="18.42578125" style="53" customWidth="1"/>
    <col min="14342" max="14342" width="16.140625" style="53" customWidth="1"/>
    <col min="14343" max="14345" width="9.140625" style="53"/>
    <col min="14346" max="14346" width="17.5703125" style="53" customWidth="1"/>
    <col min="14347" max="14592" width="9.140625" style="53"/>
    <col min="14593" max="14593" width="23.7109375" style="53" customWidth="1"/>
    <col min="14594" max="14594" width="18" style="53" customWidth="1"/>
    <col min="14595" max="14595" width="18.28515625" style="53" customWidth="1"/>
    <col min="14596" max="14596" width="16.42578125" style="53" customWidth="1"/>
    <col min="14597" max="14597" width="18.42578125" style="53" customWidth="1"/>
    <col min="14598" max="14598" width="16.140625" style="53" customWidth="1"/>
    <col min="14599" max="14601" width="9.140625" style="53"/>
    <col min="14602" max="14602" width="17.5703125" style="53" customWidth="1"/>
    <col min="14603" max="14848" width="9.140625" style="53"/>
    <col min="14849" max="14849" width="23.7109375" style="53" customWidth="1"/>
    <col min="14850" max="14850" width="18" style="53" customWidth="1"/>
    <col min="14851" max="14851" width="18.28515625" style="53" customWidth="1"/>
    <col min="14852" max="14852" width="16.42578125" style="53" customWidth="1"/>
    <col min="14853" max="14853" width="18.42578125" style="53" customWidth="1"/>
    <col min="14854" max="14854" width="16.140625" style="53" customWidth="1"/>
    <col min="14855" max="14857" width="9.140625" style="53"/>
    <col min="14858" max="14858" width="17.5703125" style="53" customWidth="1"/>
    <col min="14859" max="15104" width="9.140625" style="53"/>
    <col min="15105" max="15105" width="23.7109375" style="53" customWidth="1"/>
    <col min="15106" max="15106" width="18" style="53" customWidth="1"/>
    <col min="15107" max="15107" width="18.28515625" style="53" customWidth="1"/>
    <col min="15108" max="15108" width="16.42578125" style="53" customWidth="1"/>
    <col min="15109" max="15109" width="18.42578125" style="53" customWidth="1"/>
    <col min="15110" max="15110" width="16.140625" style="53" customWidth="1"/>
    <col min="15111" max="15113" width="9.140625" style="53"/>
    <col min="15114" max="15114" width="17.5703125" style="53" customWidth="1"/>
    <col min="15115" max="15360" width="9.140625" style="53"/>
    <col min="15361" max="15361" width="23.7109375" style="53" customWidth="1"/>
    <col min="15362" max="15362" width="18" style="53" customWidth="1"/>
    <col min="15363" max="15363" width="18.28515625" style="53" customWidth="1"/>
    <col min="15364" max="15364" width="16.42578125" style="53" customWidth="1"/>
    <col min="15365" max="15365" width="18.42578125" style="53" customWidth="1"/>
    <col min="15366" max="15366" width="16.140625" style="53" customWidth="1"/>
    <col min="15367" max="15369" width="9.140625" style="53"/>
    <col min="15370" max="15370" width="17.5703125" style="53" customWidth="1"/>
    <col min="15371" max="15616" width="9.140625" style="53"/>
    <col min="15617" max="15617" width="23.7109375" style="53" customWidth="1"/>
    <col min="15618" max="15618" width="18" style="53" customWidth="1"/>
    <col min="15619" max="15619" width="18.28515625" style="53" customWidth="1"/>
    <col min="15620" max="15620" width="16.42578125" style="53" customWidth="1"/>
    <col min="15621" max="15621" width="18.42578125" style="53" customWidth="1"/>
    <col min="15622" max="15622" width="16.140625" style="53" customWidth="1"/>
    <col min="15623" max="15625" width="9.140625" style="53"/>
    <col min="15626" max="15626" width="17.5703125" style="53" customWidth="1"/>
    <col min="15627" max="15872" width="9.140625" style="53"/>
    <col min="15873" max="15873" width="23.7109375" style="53" customWidth="1"/>
    <col min="15874" max="15874" width="18" style="53" customWidth="1"/>
    <col min="15875" max="15875" width="18.28515625" style="53" customWidth="1"/>
    <col min="15876" max="15876" width="16.42578125" style="53" customWidth="1"/>
    <col min="15877" max="15877" width="18.42578125" style="53" customWidth="1"/>
    <col min="15878" max="15878" width="16.140625" style="53" customWidth="1"/>
    <col min="15879" max="15881" width="9.140625" style="53"/>
    <col min="15882" max="15882" width="17.5703125" style="53" customWidth="1"/>
    <col min="15883" max="16128" width="9.140625" style="53"/>
    <col min="16129" max="16129" width="23.7109375" style="53" customWidth="1"/>
    <col min="16130" max="16130" width="18" style="53" customWidth="1"/>
    <col min="16131" max="16131" width="18.28515625" style="53" customWidth="1"/>
    <col min="16132" max="16132" width="16.42578125" style="53" customWidth="1"/>
    <col min="16133" max="16133" width="18.42578125" style="53" customWidth="1"/>
    <col min="16134" max="16134" width="16.140625" style="53" customWidth="1"/>
    <col min="16135" max="16137" width="9.140625" style="53"/>
    <col min="16138" max="16138" width="17.5703125" style="53" customWidth="1"/>
    <col min="16139" max="16384" width="9.140625" style="53"/>
  </cols>
  <sheetData>
    <row r="1" spans="1:10" s="49" customFormat="1" ht="14.45" customHeight="1" x14ac:dyDescent="0.2">
      <c r="A1" s="193" t="s">
        <v>246</v>
      </c>
      <c r="B1" s="194" t="s">
        <v>52</v>
      </c>
      <c r="C1" s="429"/>
      <c r="D1" s="429"/>
      <c r="E1" s="429"/>
      <c r="F1" s="195" t="s">
        <v>335</v>
      </c>
      <c r="G1" s="56"/>
    </row>
    <row r="2" spans="1:10" s="49" customFormat="1" x14ac:dyDescent="0.2">
      <c r="A2" s="193" t="s">
        <v>248</v>
      </c>
      <c r="B2" s="196" t="s">
        <v>15</v>
      </c>
      <c r="C2" s="197"/>
      <c r="D2" s="197"/>
      <c r="E2" s="197"/>
      <c r="F2" s="197"/>
      <c r="G2" s="57"/>
    </row>
    <row r="3" spans="1:10" s="49" customFormat="1" ht="12" customHeight="1" x14ac:dyDescent="0.2">
      <c r="A3" s="193" t="s">
        <v>249</v>
      </c>
      <c r="B3" s="546" t="s">
        <v>250</v>
      </c>
      <c r="C3" s="546"/>
      <c r="D3" s="546"/>
      <c r="E3" s="197"/>
      <c r="F3" s="197"/>
      <c r="G3" s="57"/>
    </row>
    <row r="4" spans="1:10" s="49" customFormat="1" ht="24" x14ac:dyDescent="0.2">
      <c r="A4" s="193" t="s">
        <v>251</v>
      </c>
      <c r="B4" s="196" t="s">
        <v>58</v>
      </c>
      <c r="C4" s="197"/>
      <c r="D4" s="197"/>
      <c r="E4" s="197"/>
      <c r="F4" s="197"/>
      <c r="G4" s="57"/>
    </row>
    <row r="5" spans="1:10" s="49" customFormat="1" x14ac:dyDescent="0.2">
      <c r="A5" s="193" t="s">
        <v>252</v>
      </c>
      <c r="B5" s="545" t="s">
        <v>60</v>
      </c>
      <c r="C5" s="545"/>
      <c r="D5" s="545"/>
      <c r="E5" s="545"/>
      <c r="F5" s="198" t="s">
        <v>254</v>
      </c>
      <c r="G5" s="51"/>
    </row>
    <row r="6" spans="1:10" s="49" customFormat="1" x14ac:dyDescent="0.2">
      <c r="A6" s="193" t="s">
        <v>253</v>
      </c>
      <c r="B6" s="545" t="s">
        <v>254</v>
      </c>
      <c r="C6" s="545"/>
      <c r="D6" s="545"/>
      <c r="E6" s="545"/>
      <c r="F6" s="430"/>
      <c r="G6" s="51"/>
    </row>
    <row r="7" spans="1:10" s="49" customFormat="1" x14ac:dyDescent="0.2">
      <c r="A7" s="193" t="s">
        <v>254</v>
      </c>
      <c r="B7" s="547" t="s">
        <v>254</v>
      </c>
      <c r="C7" s="547"/>
      <c r="D7" s="547"/>
      <c r="E7" s="547"/>
      <c r="F7" s="431" t="s">
        <v>254</v>
      </c>
    </row>
    <row r="8" spans="1:10" s="49" customFormat="1" x14ac:dyDescent="0.2">
      <c r="A8" s="538" t="s">
        <v>336</v>
      </c>
      <c r="B8" s="538"/>
      <c r="C8" s="538"/>
      <c r="D8" s="538"/>
      <c r="E8" s="538"/>
      <c r="F8" s="538"/>
    </row>
    <row r="9" spans="1:10" s="49" customFormat="1" x14ac:dyDescent="0.2">
      <c r="A9" s="538" t="s">
        <v>337</v>
      </c>
      <c r="B9" s="538"/>
      <c r="C9" s="538"/>
      <c r="D9" s="538"/>
      <c r="E9" s="538"/>
      <c r="F9" s="538"/>
    </row>
    <row r="10" spans="1:10" s="49" customFormat="1" x14ac:dyDescent="0.2">
      <c r="A10" s="432"/>
      <c r="B10" s="432"/>
      <c r="C10" s="432"/>
      <c r="D10" s="432"/>
      <c r="E10" s="432"/>
      <c r="F10" s="432"/>
    </row>
    <row r="11" spans="1:10" s="49" customFormat="1" ht="15" customHeight="1" x14ac:dyDescent="0.2">
      <c r="A11" s="539" t="s">
        <v>338</v>
      </c>
      <c r="B11" s="539" t="s">
        <v>339</v>
      </c>
      <c r="C11" s="539" t="s">
        <v>340</v>
      </c>
      <c r="D11" s="542" t="s">
        <v>341</v>
      </c>
      <c r="E11" s="543"/>
      <c r="F11" s="544"/>
    </row>
    <row r="12" spans="1:10" s="49" customFormat="1" x14ac:dyDescent="0.2">
      <c r="A12" s="540"/>
      <c r="B12" s="540"/>
      <c r="C12" s="541"/>
      <c r="D12" s="433">
        <v>2022</v>
      </c>
      <c r="E12" s="434">
        <v>2021</v>
      </c>
      <c r="F12" s="434">
        <v>2020</v>
      </c>
      <c r="J12" s="53"/>
    </row>
    <row r="13" spans="1:10" s="49" customFormat="1" x14ac:dyDescent="0.2">
      <c r="A13" s="435" t="s">
        <v>342</v>
      </c>
      <c r="B13" s="436">
        <f>'Prilog 3'!Q209</f>
        <v>4000253.3400000003</v>
      </c>
      <c r="C13" s="436">
        <v>5478953.2599999998</v>
      </c>
      <c r="D13" s="436">
        <v>6890343.3799999999</v>
      </c>
      <c r="E13" s="436">
        <v>6713918.5199999996</v>
      </c>
      <c r="F13" s="436">
        <v>6231694.2199999997</v>
      </c>
      <c r="J13" s="53"/>
    </row>
    <row r="14" spans="1:10" s="49" customFormat="1" x14ac:dyDescent="0.2">
      <c r="A14" s="435" t="s">
        <v>343</v>
      </c>
      <c r="B14" s="436">
        <f>'Prilog 3'!Q210</f>
        <v>4957843.67</v>
      </c>
      <c r="C14" s="436">
        <v>6042097.5</v>
      </c>
      <c r="D14" s="436">
        <v>7902251.0499999998</v>
      </c>
      <c r="E14" s="436">
        <v>6761421.96</v>
      </c>
      <c r="F14" s="436">
        <v>6465506.7599999998</v>
      </c>
      <c r="J14" s="53"/>
    </row>
    <row r="15" spans="1:10" x14ac:dyDescent="0.2">
      <c r="A15" s="437" t="s">
        <v>344</v>
      </c>
      <c r="B15" s="438">
        <f>'Prilog 3'!R209</f>
        <v>1.4381537953324444</v>
      </c>
      <c r="C15" s="438">
        <v>1.8322682016489513</v>
      </c>
      <c r="D15" s="438">
        <v>1.8425</v>
      </c>
      <c r="E15" s="439">
        <v>1.8082</v>
      </c>
      <c r="F15" s="438" t="s">
        <v>345</v>
      </c>
    </row>
    <row r="16" spans="1:10" x14ac:dyDescent="0.2">
      <c r="A16" s="437" t="s">
        <v>346</v>
      </c>
      <c r="B16" s="438">
        <f>'Prilog 3'!R210</f>
        <v>1.6579990509514835</v>
      </c>
      <c r="C16" s="438">
        <v>1.9184351720006199</v>
      </c>
      <c r="D16" s="438">
        <v>2.1131000000000002</v>
      </c>
      <c r="E16" s="439">
        <v>1.821</v>
      </c>
      <c r="F16" s="438" t="s">
        <v>347</v>
      </c>
    </row>
    <row r="17" spans="1:6" x14ac:dyDescent="0.2">
      <c r="A17" s="437" t="s">
        <v>348</v>
      </c>
      <c r="B17" s="438">
        <f>'Prilog 3'!R207</f>
        <v>1.5145479659859979</v>
      </c>
      <c r="C17" s="438">
        <v>1.8855395661402699</v>
      </c>
      <c r="D17" s="438">
        <v>2.02</v>
      </c>
      <c r="E17" s="439">
        <v>1.8162</v>
      </c>
      <c r="F17" s="438" t="s">
        <v>349</v>
      </c>
    </row>
    <row r="18" spans="1:6" x14ac:dyDescent="0.2">
      <c r="A18" s="440"/>
      <c r="B18" s="440"/>
      <c r="C18" s="440"/>
      <c r="D18" s="440"/>
      <c r="E18" s="440"/>
      <c r="F18" s="440"/>
    </row>
    <row r="19" spans="1:6" x14ac:dyDescent="0.2">
      <c r="A19" s="208" t="s">
        <v>283</v>
      </c>
      <c r="B19" s="210"/>
      <c r="C19" s="192"/>
      <c r="D19" s="192"/>
      <c r="E19" s="208" t="s">
        <v>284</v>
      </c>
      <c r="F19" s="441"/>
    </row>
    <row r="20" spans="1:6" x14ac:dyDescent="0.2">
      <c r="A20" s="208" t="s">
        <v>285</v>
      </c>
      <c r="B20" s="210"/>
      <c r="C20" s="192"/>
      <c r="D20" s="192"/>
      <c r="E20" s="208" t="s">
        <v>286</v>
      </c>
      <c r="F20" s="208"/>
    </row>
    <row r="21" spans="1:6" x14ac:dyDescent="0.2">
      <c r="A21" s="208"/>
      <c r="B21" s="205"/>
      <c r="C21" s="192"/>
      <c r="D21" s="192"/>
      <c r="E21" s="208"/>
      <c r="F21" s="205"/>
    </row>
    <row r="22" spans="1:6" x14ac:dyDescent="0.2">
      <c r="A22" s="205"/>
      <c r="B22" s="205"/>
      <c r="C22" s="192"/>
      <c r="D22" s="192"/>
      <c r="E22" s="205"/>
      <c r="F22" s="205"/>
    </row>
    <row r="23" spans="1:6" x14ac:dyDescent="0.2">
      <c r="A23" s="205"/>
      <c r="B23" s="205"/>
      <c r="C23" s="205"/>
      <c r="D23" s="205"/>
      <c r="E23" s="205"/>
      <c r="F23" s="205"/>
    </row>
    <row r="24" spans="1:6" x14ac:dyDescent="0.2">
      <c r="C24" s="55"/>
    </row>
    <row r="29" spans="1:6" ht="9.75" customHeight="1" x14ac:dyDescent="0.2"/>
  </sheetData>
  <mergeCells count="10">
    <mergeCell ref="B6:E6"/>
    <mergeCell ref="B5:E5"/>
    <mergeCell ref="B3:D3"/>
    <mergeCell ref="B7:E7"/>
    <mergeCell ref="A8:F8"/>
    <mergeCell ref="A9:F9"/>
    <mergeCell ref="A11:A12"/>
    <mergeCell ref="B11:B12"/>
    <mergeCell ref="C11:C12"/>
    <mergeCell ref="D11:F11"/>
  </mergeCells>
  <printOptions horizontalCentered="1"/>
  <pageMargins left="0.78740157480314965" right="0.70866141732283472" top="0.74803149606299213" bottom="0.74803149606299213" header="0.31496062992125984" footer="0.31496062992125984"/>
  <pageSetup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SheetLayoutView="100" workbookViewId="0">
      <selection activeCell="D34" sqref="A1:D34"/>
    </sheetView>
  </sheetViews>
  <sheetFormatPr defaultRowHeight="12" x14ac:dyDescent="0.2"/>
  <cols>
    <col min="1" max="1" width="6.28515625" style="53" customWidth="1"/>
    <col min="2" max="2" width="43" style="53" customWidth="1"/>
    <col min="3" max="3" width="21.85546875" style="53" customWidth="1"/>
    <col min="4" max="4" width="20.7109375" style="53" customWidth="1"/>
    <col min="5" max="5" width="16.28515625" style="53" customWidth="1"/>
    <col min="6" max="6" width="10.42578125" style="53" bestFit="1" customWidth="1"/>
    <col min="7" max="256" width="9.140625" style="53"/>
    <col min="257" max="257" width="7.42578125" style="53" bestFit="1" customWidth="1"/>
    <col min="258" max="258" width="55.42578125" style="53" customWidth="1"/>
    <col min="259" max="259" width="29.7109375" style="53" customWidth="1"/>
    <col min="260" max="260" width="20.7109375" style="53" customWidth="1"/>
    <col min="261" max="261" width="16.28515625" style="53" customWidth="1"/>
    <col min="262" max="262" width="10.42578125" style="53" bestFit="1" customWidth="1"/>
    <col min="263" max="512" width="9.140625" style="53"/>
    <col min="513" max="513" width="7.42578125" style="53" bestFit="1" customWidth="1"/>
    <col min="514" max="514" width="55.42578125" style="53" customWidth="1"/>
    <col min="515" max="515" width="29.7109375" style="53" customWidth="1"/>
    <col min="516" max="516" width="20.7109375" style="53" customWidth="1"/>
    <col min="517" max="517" width="16.28515625" style="53" customWidth="1"/>
    <col min="518" max="518" width="10.42578125" style="53" bestFit="1" customWidth="1"/>
    <col min="519" max="768" width="9.140625" style="53"/>
    <col min="769" max="769" width="7.42578125" style="53" bestFit="1" customWidth="1"/>
    <col min="770" max="770" width="55.42578125" style="53" customWidth="1"/>
    <col min="771" max="771" width="29.7109375" style="53" customWidth="1"/>
    <col min="772" max="772" width="20.7109375" style="53" customWidth="1"/>
    <col min="773" max="773" width="16.28515625" style="53" customWidth="1"/>
    <col min="774" max="774" width="10.42578125" style="53" bestFit="1" customWidth="1"/>
    <col min="775" max="1024" width="9.140625" style="53"/>
    <col min="1025" max="1025" width="7.42578125" style="53" bestFit="1" customWidth="1"/>
    <col min="1026" max="1026" width="55.42578125" style="53" customWidth="1"/>
    <col min="1027" max="1027" width="29.7109375" style="53" customWidth="1"/>
    <col min="1028" max="1028" width="20.7109375" style="53" customWidth="1"/>
    <col min="1029" max="1029" width="16.28515625" style="53" customWidth="1"/>
    <col min="1030" max="1030" width="10.42578125" style="53" bestFit="1" customWidth="1"/>
    <col min="1031" max="1280" width="9.140625" style="53"/>
    <col min="1281" max="1281" width="7.42578125" style="53" bestFit="1" customWidth="1"/>
    <col min="1282" max="1282" width="55.42578125" style="53" customWidth="1"/>
    <col min="1283" max="1283" width="29.7109375" style="53" customWidth="1"/>
    <col min="1284" max="1284" width="20.7109375" style="53" customWidth="1"/>
    <col min="1285" max="1285" width="16.28515625" style="53" customWidth="1"/>
    <col min="1286" max="1286" width="10.42578125" style="53" bestFit="1" customWidth="1"/>
    <col min="1287" max="1536" width="9.140625" style="53"/>
    <col min="1537" max="1537" width="7.42578125" style="53" bestFit="1" customWidth="1"/>
    <col min="1538" max="1538" width="55.42578125" style="53" customWidth="1"/>
    <col min="1539" max="1539" width="29.7109375" style="53" customWidth="1"/>
    <col min="1540" max="1540" width="20.7109375" style="53" customWidth="1"/>
    <col min="1541" max="1541" width="16.28515625" style="53" customWidth="1"/>
    <col min="1542" max="1542" width="10.42578125" style="53" bestFit="1" customWidth="1"/>
    <col min="1543" max="1792" width="9.140625" style="53"/>
    <col min="1793" max="1793" width="7.42578125" style="53" bestFit="1" customWidth="1"/>
    <col min="1794" max="1794" width="55.42578125" style="53" customWidth="1"/>
    <col min="1795" max="1795" width="29.7109375" style="53" customWidth="1"/>
    <col min="1796" max="1796" width="20.7109375" style="53" customWidth="1"/>
    <col min="1797" max="1797" width="16.28515625" style="53" customWidth="1"/>
    <col min="1798" max="1798" width="10.42578125" style="53" bestFit="1" customWidth="1"/>
    <col min="1799" max="2048" width="9.140625" style="53"/>
    <col min="2049" max="2049" width="7.42578125" style="53" bestFit="1" customWidth="1"/>
    <col min="2050" max="2050" width="55.42578125" style="53" customWidth="1"/>
    <col min="2051" max="2051" width="29.7109375" style="53" customWidth="1"/>
    <col min="2052" max="2052" width="20.7109375" style="53" customWidth="1"/>
    <col min="2053" max="2053" width="16.28515625" style="53" customWidth="1"/>
    <col min="2054" max="2054" width="10.42578125" style="53" bestFit="1" customWidth="1"/>
    <col min="2055" max="2304" width="9.140625" style="53"/>
    <col min="2305" max="2305" width="7.42578125" style="53" bestFit="1" customWidth="1"/>
    <col min="2306" max="2306" width="55.42578125" style="53" customWidth="1"/>
    <col min="2307" max="2307" width="29.7109375" style="53" customWidth="1"/>
    <col min="2308" max="2308" width="20.7109375" style="53" customWidth="1"/>
    <col min="2309" max="2309" width="16.28515625" style="53" customWidth="1"/>
    <col min="2310" max="2310" width="10.42578125" style="53" bestFit="1" customWidth="1"/>
    <col min="2311" max="2560" width="9.140625" style="53"/>
    <col min="2561" max="2561" width="7.42578125" style="53" bestFit="1" customWidth="1"/>
    <col min="2562" max="2562" width="55.42578125" style="53" customWidth="1"/>
    <col min="2563" max="2563" width="29.7109375" style="53" customWidth="1"/>
    <col min="2564" max="2564" width="20.7109375" style="53" customWidth="1"/>
    <col min="2565" max="2565" width="16.28515625" style="53" customWidth="1"/>
    <col min="2566" max="2566" width="10.42578125" style="53" bestFit="1" customWidth="1"/>
    <col min="2567" max="2816" width="9.140625" style="53"/>
    <col min="2817" max="2817" width="7.42578125" style="53" bestFit="1" customWidth="1"/>
    <col min="2818" max="2818" width="55.42578125" style="53" customWidth="1"/>
    <col min="2819" max="2819" width="29.7109375" style="53" customWidth="1"/>
    <col min="2820" max="2820" width="20.7109375" style="53" customWidth="1"/>
    <col min="2821" max="2821" width="16.28515625" style="53" customWidth="1"/>
    <col min="2822" max="2822" width="10.42578125" style="53" bestFit="1" customWidth="1"/>
    <col min="2823" max="3072" width="9.140625" style="53"/>
    <col min="3073" max="3073" width="7.42578125" style="53" bestFit="1" customWidth="1"/>
    <col min="3074" max="3074" width="55.42578125" style="53" customWidth="1"/>
    <col min="3075" max="3075" width="29.7109375" style="53" customWidth="1"/>
    <col min="3076" max="3076" width="20.7109375" style="53" customWidth="1"/>
    <col min="3077" max="3077" width="16.28515625" style="53" customWidth="1"/>
    <col min="3078" max="3078" width="10.42578125" style="53" bestFit="1" customWidth="1"/>
    <col min="3079" max="3328" width="9.140625" style="53"/>
    <col min="3329" max="3329" width="7.42578125" style="53" bestFit="1" customWidth="1"/>
    <col min="3330" max="3330" width="55.42578125" style="53" customWidth="1"/>
    <col min="3331" max="3331" width="29.7109375" style="53" customWidth="1"/>
    <col min="3332" max="3332" width="20.7109375" style="53" customWidth="1"/>
    <col min="3333" max="3333" width="16.28515625" style="53" customWidth="1"/>
    <col min="3334" max="3334" width="10.42578125" style="53" bestFit="1" customWidth="1"/>
    <col min="3335" max="3584" width="9.140625" style="53"/>
    <col min="3585" max="3585" width="7.42578125" style="53" bestFit="1" customWidth="1"/>
    <col min="3586" max="3586" width="55.42578125" style="53" customWidth="1"/>
    <col min="3587" max="3587" width="29.7109375" style="53" customWidth="1"/>
    <col min="3588" max="3588" width="20.7109375" style="53" customWidth="1"/>
    <col min="3589" max="3589" width="16.28515625" style="53" customWidth="1"/>
    <col min="3590" max="3590" width="10.42578125" style="53" bestFit="1" customWidth="1"/>
    <col min="3591" max="3840" width="9.140625" style="53"/>
    <col min="3841" max="3841" width="7.42578125" style="53" bestFit="1" customWidth="1"/>
    <col min="3842" max="3842" width="55.42578125" style="53" customWidth="1"/>
    <col min="3843" max="3843" width="29.7109375" style="53" customWidth="1"/>
    <col min="3844" max="3844" width="20.7109375" style="53" customWidth="1"/>
    <col min="3845" max="3845" width="16.28515625" style="53" customWidth="1"/>
    <col min="3846" max="3846" width="10.42578125" style="53" bestFit="1" customWidth="1"/>
    <col min="3847" max="4096" width="9.140625" style="53"/>
    <col min="4097" max="4097" width="7.42578125" style="53" bestFit="1" customWidth="1"/>
    <col min="4098" max="4098" width="55.42578125" style="53" customWidth="1"/>
    <col min="4099" max="4099" width="29.7109375" style="53" customWidth="1"/>
    <col min="4100" max="4100" width="20.7109375" style="53" customWidth="1"/>
    <col min="4101" max="4101" width="16.28515625" style="53" customWidth="1"/>
    <col min="4102" max="4102" width="10.42578125" style="53" bestFit="1" customWidth="1"/>
    <col min="4103" max="4352" width="9.140625" style="53"/>
    <col min="4353" max="4353" width="7.42578125" style="53" bestFit="1" customWidth="1"/>
    <col min="4354" max="4354" width="55.42578125" style="53" customWidth="1"/>
    <col min="4355" max="4355" width="29.7109375" style="53" customWidth="1"/>
    <col min="4356" max="4356" width="20.7109375" style="53" customWidth="1"/>
    <col min="4357" max="4357" width="16.28515625" style="53" customWidth="1"/>
    <col min="4358" max="4358" width="10.42578125" style="53" bestFit="1" customWidth="1"/>
    <col min="4359" max="4608" width="9.140625" style="53"/>
    <col min="4609" max="4609" width="7.42578125" style="53" bestFit="1" customWidth="1"/>
    <col min="4610" max="4610" width="55.42578125" style="53" customWidth="1"/>
    <col min="4611" max="4611" width="29.7109375" style="53" customWidth="1"/>
    <col min="4612" max="4612" width="20.7109375" style="53" customWidth="1"/>
    <col min="4613" max="4613" width="16.28515625" style="53" customWidth="1"/>
    <col min="4614" max="4614" width="10.42578125" style="53" bestFit="1" customWidth="1"/>
    <col min="4615" max="4864" width="9.140625" style="53"/>
    <col min="4865" max="4865" width="7.42578125" style="53" bestFit="1" customWidth="1"/>
    <col min="4866" max="4866" width="55.42578125" style="53" customWidth="1"/>
    <col min="4867" max="4867" width="29.7109375" style="53" customWidth="1"/>
    <col min="4868" max="4868" width="20.7109375" style="53" customWidth="1"/>
    <col min="4869" max="4869" width="16.28515625" style="53" customWidth="1"/>
    <col min="4870" max="4870" width="10.42578125" style="53" bestFit="1" customWidth="1"/>
    <col min="4871" max="5120" width="9.140625" style="53"/>
    <col min="5121" max="5121" width="7.42578125" style="53" bestFit="1" customWidth="1"/>
    <col min="5122" max="5122" width="55.42578125" style="53" customWidth="1"/>
    <col min="5123" max="5123" width="29.7109375" style="53" customWidth="1"/>
    <col min="5124" max="5124" width="20.7109375" style="53" customWidth="1"/>
    <col min="5125" max="5125" width="16.28515625" style="53" customWidth="1"/>
    <col min="5126" max="5126" width="10.42578125" style="53" bestFit="1" customWidth="1"/>
    <col min="5127" max="5376" width="9.140625" style="53"/>
    <col min="5377" max="5377" width="7.42578125" style="53" bestFit="1" customWidth="1"/>
    <col min="5378" max="5378" width="55.42578125" style="53" customWidth="1"/>
    <col min="5379" max="5379" width="29.7109375" style="53" customWidth="1"/>
    <col min="5380" max="5380" width="20.7109375" style="53" customWidth="1"/>
    <col min="5381" max="5381" width="16.28515625" style="53" customWidth="1"/>
    <col min="5382" max="5382" width="10.42578125" style="53" bestFit="1" customWidth="1"/>
    <col min="5383" max="5632" width="9.140625" style="53"/>
    <col min="5633" max="5633" width="7.42578125" style="53" bestFit="1" customWidth="1"/>
    <col min="5634" max="5634" width="55.42578125" style="53" customWidth="1"/>
    <col min="5635" max="5635" width="29.7109375" style="53" customWidth="1"/>
    <col min="5636" max="5636" width="20.7109375" style="53" customWidth="1"/>
    <col min="5637" max="5637" width="16.28515625" style="53" customWidth="1"/>
    <col min="5638" max="5638" width="10.42578125" style="53" bestFit="1" customWidth="1"/>
    <col min="5639" max="5888" width="9.140625" style="53"/>
    <col min="5889" max="5889" width="7.42578125" style="53" bestFit="1" customWidth="1"/>
    <col min="5890" max="5890" width="55.42578125" style="53" customWidth="1"/>
    <col min="5891" max="5891" width="29.7109375" style="53" customWidth="1"/>
    <col min="5892" max="5892" width="20.7109375" style="53" customWidth="1"/>
    <col min="5893" max="5893" width="16.28515625" style="53" customWidth="1"/>
    <col min="5894" max="5894" width="10.42578125" style="53" bestFit="1" customWidth="1"/>
    <col min="5895" max="6144" width="9.140625" style="53"/>
    <col min="6145" max="6145" width="7.42578125" style="53" bestFit="1" customWidth="1"/>
    <col min="6146" max="6146" width="55.42578125" style="53" customWidth="1"/>
    <col min="6147" max="6147" width="29.7109375" style="53" customWidth="1"/>
    <col min="6148" max="6148" width="20.7109375" style="53" customWidth="1"/>
    <col min="6149" max="6149" width="16.28515625" style="53" customWidth="1"/>
    <col min="6150" max="6150" width="10.42578125" style="53" bestFit="1" customWidth="1"/>
    <col min="6151" max="6400" width="9.140625" style="53"/>
    <col min="6401" max="6401" width="7.42578125" style="53" bestFit="1" customWidth="1"/>
    <col min="6402" max="6402" width="55.42578125" style="53" customWidth="1"/>
    <col min="6403" max="6403" width="29.7109375" style="53" customWidth="1"/>
    <col min="6404" max="6404" width="20.7109375" style="53" customWidth="1"/>
    <col min="6405" max="6405" width="16.28515625" style="53" customWidth="1"/>
    <col min="6406" max="6406" width="10.42578125" style="53" bestFit="1" customWidth="1"/>
    <col min="6407" max="6656" width="9.140625" style="53"/>
    <col min="6657" max="6657" width="7.42578125" style="53" bestFit="1" customWidth="1"/>
    <col min="6658" max="6658" width="55.42578125" style="53" customWidth="1"/>
    <col min="6659" max="6659" width="29.7109375" style="53" customWidth="1"/>
    <col min="6660" max="6660" width="20.7109375" style="53" customWidth="1"/>
    <col min="6661" max="6661" width="16.28515625" style="53" customWidth="1"/>
    <col min="6662" max="6662" width="10.42578125" style="53" bestFit="1" customWidth="1"/>
    <col min="6663" max="6912" width="9.140625" style="53"/>
    <col min="6913" max="6913" width="7.42578125" style="53" bestFit="1" customWidth="1"/>
    <col min="6914" max="6914" width="55.42578125" style="53" customWidth="1"/>
    <col min="6915" max="6915" width="29.7109375" style="53" customWidth="1"/>
    <col min="6916" max="6916" width="20.7109375" style="53" customWidth="1"/>
    <col min="6917" max="6917" width="16.28515625" style="53" customWidth="1"/>
    <col min="6918" max="6918" width="10.42578125" style="53" bestFit="1" customWidth="1"/>
    <col min="6919" max="7168" width="9.140625" style="53"/>
    <col min="7169" max="7169" width="7.42578125" style="53" bestFit="1" customWidth="1"/>
    <col min="7170" max="7170" width="55.42578125" style="53" customWidth="1"/>
    <col min="7171" max="7171" width="29.7109375" style="53" customWidth="1"/>
    <col min="7172" max="7172" width="20.7109375" style="53" customWidth="1"/>
    <col min="7173" max="7173" width="16.28515625" style="53" customWidth="1"/>
    <col min="7174" max="7174" width="10.42578125" style="53" bestFit="1" customWidth="1"/>
    <col min="7175" max="7424" width="9.140625" style="53"/>
    <col min="7425" max="7425" width="7.42578125" style="53" bestFit="1" customWidth="1"/>
    <col min="7426" max="7426" width="55.42578125" style="53" customWidth="1"/>
    <col min="7427" max="7427" width="29.7109375" style="53" customWidth="1"/>
    <col min="7428" max="7428" width="20.7109375" style="53" customWidth="1"/>
    <col min="7429" max="7429" width="16.28515625" style="53" customWidth="1"/>
    <col min="7430" max="7430" width="10.42578125" style="53" bestFit="1" customWidth="1"/>
    <col min="7431" max="7680" width="9.140625" style="53"/>
    <col min="7681" max="7681" width="7.42578125" style="53" bestFit="1" customWidth="1"/>
    <col min="7682" max="7682" width="55.42578125" style="53" customWidth="1"/>
    <col min="7683" max="7683" width="29.7109375" style="53" customWidth="1"/>
    <col min="7684" max="7684" width="20.7109375" style="53" customWidth="1"/>
    <col min="7685" max="7685" width="16.28515625" style="53" customWidth="1"/>
    <col min="7686" max="7686" width="10.42578125" style="53" bestFit="1" customWidth="1"/>
    <col min="7687" max="7936" width="9.140625" style="53"/>
    <col min="7937" max="7937" width="7.42578125" style="53" bestFit="1" customWidth="1"/>
    <col min="7938" max="7938" width="55.42578125" style="53" customWidth="1"/>
    <col min="7939" max="7939" width="29.7109375" style="53" customWidth="1"/>
    <col min="7940" max="7940" width="20.7109375" style="53" customWidth="1"/>
    <col min="7941" max="7941" width="16.28515625" style="53" customWidth="1"/>
    <col min="7942" max="7942" width="10.42578125" style="53" bestFit="1" customWidth="1"/>
    <col min="7943" max="8192" width="9.140625" style="53"/>
    <col min="8193" max="8193" width="7.42578125" style="53" bestFit="1" customWidth="1"/>
    <col min="8194" max="8194" width="55.42578125" style="53" customWidth="1"/>
    <col min="8195" max="8195" width="29.7109375" style="53" customWidth="1"/>
    <col min="8196" max="8196" width="20.7109375" style="53" customWidth="1"/>
    <col min="8197" max="8197" width="16.28515625" style="53" customWidth="1"/>
    <col min="8198" max="8198" width="10.42578125" style="53" bestFit="1" customWidth="1"/>
    <col min="8199" max="8448" width="9.140625" style="53"/>
    <col min="8449" max="8449" width="7.42578125" style="53" bestFit="1" customWidth="1"/>
    <col min="8450" max="8450" width="55.42578125" style="53" customWidth="1"/>
    <col min="8451" max="8451" width="29.7109375" style="53" customWidth="1"/>
    <col min="8452" max="8452" width="20.7109375" style="53" customWidth="1"/>
    <col min="8453" max="8453" width="16.28515625" style="53" customWidth="1"/>
    <col min="8454" max="8454" width="10.42578125" style="53" bestFit="1" customWidth="1"/>
    <col min="8455" max="8704" width="9.140625" style="53"/>
    <col min="8705" max="8705" width="7.42578125" style="53" bestFit="1" customWidth="1"/>
    <col min="8706" max="8706" width="55.42578125" style="53" customWidth="1"/>
    <col min="8707" max="8707" width="29.7109375" style="53" customWidth="1"/>
    <col min="8708" max="8708" width="20.7109375" style="53" customWidth="1"/>
    <col min="8709" max="8709" width="16.28515625" style="53" customWidth="1"/>
    <col min="8710" max="8710" width="10.42578125" style="53" bestFit="1" customWidth="1"/>
    <col min="8711" max="8960" width="9.140625" style="53"/>
    <col min="8961" max="8961" width="7.42578125" style="53" bestFit="1" customWidth="1"/>
    <col min="8962" max="8962" width="55.42578125" style="53" customWidth="1"/>
    <col min="8963" max="8963" width="29.7109375" style="53" customWidth="1"/>
    <col min="8964" max="8964" width="20.7109375" style="53" customWidth="1"/>
    <col min="8965" max="8965" width="16.28515625" style="53" customWidth="1"/>
    <col min="8966" max="8966" width="10.42578125" style="53" bestFit="1" customWidth="1"/>
    <col min="8967" max="9216" width="9.140625" style="53"/>
    <col min="9217" max="9217" width="7.42578125" style="53" bestFit="1" customWidth="1"/>
    <col min="9218" max="9218" width="55.42578125" style="53" customWidth="1"/>
    <col min="9219" max="9219" width="29.7109375" style="53" customWidth="1"/>
    <col min="9220" max="9220" width="20.7109375" style="53" customWidth="1"/>
    <col min="9221" max="9221" width="16.28515625" style="53" customWidth="1"/>
    <col min="9222" max="9222" width="10.42578125" style="53" bestFit="1" customWidth="1"/>
    <col min="9223" max="9472" width="9.140625" style="53"/>
    <col min="9473" max="9473" width="7.42578125" style="53" bestFit="1" customWidth="1"/>
    <col min="9474" max="9474" width="55.42578125" style="53" customWidth="1"/>
    <col min="9475" max="9475" width="29.7109375" style="53" customWidth="1"/>
    <col min="9476" max="9476" width="20.7109375" style="53" customWidth="1"/>
    <col min="9477" max="9477" width="16.28515625" style="53" customWidth="1"/>
    <col min="9478" max="9478" width="10.42578125" style="53" bestFit="1" customWidth="1"/>
    <col min="9479" max="9728" width="9.140625" style="53"/>
    <col min="9729" max="9729" width="7.42578125" style="53" bestFit="1" customWidth="1"/>
    <col min="9730" max="9730" width="55.42578125" style="53" customWidth="1"/>
    <col min="9731" max="9731" width="29.7109375" style="53" customWidth="1"/>
    <col min="9732" max="9732" width="20.7109375" style="53" customWidth="1"/>
    <col min="9733" max="9733" width="16.28515625" style="53" customWidth="1"/>
    <col min="9734" max="9734" width="10.42578125" style="53" bestFit="1" customWidth="1"/>
    <col min="9735" max="9984" width="9.140625" style="53"/>
    <col min="9985" max="9985" width="7.42578125" style="53" bestFit="1" customWidth="1"/>
    <col min="9986" max="9986" width="55.42578125" style="53" customWidth="1"/>
    <col min="9987" max="9987" width="29.7109375" style="53" customWidth="1"/>
    <col min="9988" max="9988" width="20.7109375" style="53" customWidth="1"/>
    <col min="9989" max="9989" width="16.28515625" style="53" customWidth="1"/>
    <col min="9990" max="9990" width="10.42578125" style="53" bestFit="1" customWidth="1"/>
    <col min="9991" max="10240" width="9.140625" style="53"/>
    <col min="10241" max="10241" width="7.42578125" style="53" bestFit="1" customWidth="1"/>
    <col min="10242" max="10242" width="55.42578125" style="53" customWidth="1"/>
    <col min="10243" max="10243" width="29.7109375" style="53" customWidth="1"/>
    <col min="10244" max="10244" width="20.7109375" style="53" customWidth="1"/>
    <col min="10245" max="10245" width="16.28515625" style="53" customWidth="1"/>
    <col min="10246" max="10246" width="10.42578125" style="53" bestFit="1" customWidth="1"/>
    <col min="10247" max="10496" width="9.140625" style="53"/>
    <col min="10497" max="10497" width="7.42578125" style="53" bestFit="1" customWidth="1"/>
    <col min="10498" max="10498" width="55.42578125" style="53" customWidth="1"/>
    <col min="10499" max="10499" width="29.7109375" style="53" customWidth="1"/>
    <col min="10500" max="10500" width="20.7109375" style="53" customWidth="1"/>
    <col min="10501" max="10501" width="16.28515625" style="53" customWidth="1"/>
    <col min="10502" max="10502" width="10.42578125" style="53" bestFit="1" customWidth="1"/>
    <col min="10503" max="10752" width="9.140625" style="53"/>
    <col min="10753" max="10753" width="7.42578125" style="53" bestFit="1" customWidth="1"/>
    <col min="10754" max="10754" width="55.42578125" style="53" customWidth="1"/>
    <col min="10755" max="10755" width="29.7109375" style="53" customWidth="1"/>
    <col min="10756" max="10756" width="20.7109375" style="53" customWidth="1"/>
    <col min="10757" max="10757" width="16.28515625" style="53" customWidth="1"/>
    <col min="10758" max="10758" width="10.42578125" style="53" bestFit="1" customWidth="1"/>
    <col min="10759" max="11008" width="9.140625" style="53"/>
    <col min="11009" max="11009" width="7.42578125" style="53" bestFit="1" customWidth="1"/>
    <col min="11010" max="11010" width="55.42578125" style="53" customWidth="1"/>
    <col min="11011" max="11011" width="29.7109375" style="53" customWidth="1"/>
    <col min="11012" max="11012" width="20.7109375" style="53" customWidth="1"/>
    <col min="11013" max="11013" width="16.28515625" style="53" customWidth="1"/>
    <col min="11014" max="11014" width="10.42578125" style="53" bestFit="1" customWidth="1"/>
    <col min="11015" max="11264" width="9.140625" style="53"/>
    <col min="11265" max="11265" width="7.42578125" style="53" bestFit="1" customWidth="1"/>
    <col min="11266" max="11266" width="55.42578125" style="53" customWidth="1"/>
    <col min="11267" max="11267" width="29.7109375" style="53" customWidth="1"/>
    <col min="11268" max="11268" width="20.7109375" style="53" customWidth="1"/>
    <col min="11269" max="11269" width="16.28515625" style="53" customWidth="1"/>
    <col min="11270" max="11270" width="10.42578125" style="53" bestFit="1" customWidth="1"/>
    <col min="11271" max="11520" width="9.140625" style="53"/>
    <col min="11521" max="11521" width="7.42578125" style="53" bestFit="1" customWidth="1"/>
    <col min="11522" max="11522" width="55.42578125" style="53" customWidth="1"/>
    <col min="11523" max="11523" width="29.7109375" style="53" customWidth="1"/>
    <col min="11524" max="11524" width="20.7109375" style="53" customWidth="1"/>
    <col min="11525" max="11525" width="16.28515625" style="53" customWidth="1"/>
    <col min="11526" max="11526" width="10.42578125" style="53" bestFit="1" customWidth="1"/>
    <col min="11527" max="11776" width="9.140625" style="53"/>
    <col min="11777" max="11777" width="7.42578125" style="53" bestFit="1" customWidth="1"/>
    <col min="11778" max="11778" width="55.42578125" style="53" customWidth="1"/>
    <col min="11779" max="11779" width="29.7109375" style="53" customWidth="1"/>
    <col min="11780" max="11780" width="20.7109375" style="53" customWidth="1"/>
    <col min="11781" max="11781" width="16.28515625" style="53" customWidth="1"/>
    <col min="11782" max="11782" width="10.42578125" style="53" bestFit="1" customWidth="1"/>
    <col min="11783" max="12032" width="9.140625" style="53"/>
    <col min="12033" max="12033" width="7.42578125" style="53" bestFit="1" customWidth="1"/>
    <col min="12034" max="12034" width="55.42578125" style="53" customWidth="1"/>
    <col min="12035" max="12035" width="29.7109375" style="53" customWidth="1"/>
    <col min="12036" max="12036" width="20.7109375" style="53" customWidth="1"/>
    <col min="12037" max="12037" width="16.28515625" style="53" customWidth="1"/>
    <col min="12038" max="12038" width="10.42578125" style="53" bestFit="1" customWidth="1"/>
    <col min="12039" max="12288" width="9.140625" style="53"/>
    <col min="12289" max="12289" width="7.42578125" style="53" bestFit="1" customWidth="1"/>
    <col min="12290" max="12290" width="55.42578125" style="53" customWidth="1"/>
    <col min="12291" max="12291" width="29.7109375" style="53" customWidth="1"/>
    <col min="12292" max="12292" width="20.7109375" style="53" customWidth="1"/>
    <col min="12293" max="12293" width="16.28515625" style="53" customWidth="1"/>
    <col min="12294" max="12294" width="10.42578125" style="53" bestFit="1" customWidth="1"/>
    <col min="12295" max="12544" width="9.140625" style="53"/>
    <col min="12545" max="12545" width="7.42578125" style="53" bestFit="1" customWidth="1"/>
    <col min="12546" max="12546" width="55.42578125" style="53" customWidth="1"/>
    <col min="12547" max="12547" width="29.7109375" style="53" customWidth="1"/>
    <col min="12548" max="12548" width="20.7109375" style="53" customWidth="1"/>
    <col min="12549" max="12549" width="16.28515625" style="53" customWidth="1"/>
    <col min="12550" max="12550" width="10.42578125" style="53" bestFit="1" customWidth="1"/>
    <col min="12551" max="12800" width="9.140625" style="53"/>
    <col min="12801" max="12801" width="7.42578125" style="53" bestFit="1" customWidth="1"/>
    <col min="12802" max="12802" width="55.42578125" style="53" customWidth="1"/>
    <col min="12803" max="12803" width="29.7109375" style="53" customWidth="1"/>
    <col min="12804" max="12804" width="20.7109375" style="53" customWidth="1"/>
    <col min="12805" max="12805" width="16.28515625" style="53" customWidth="1"/>
    <col min="12806" max="12806" width="10.42578125" style="53" bestFit="1" customWidth="1"/>
    <col min="12807" max="13056" width="9.140625" style="53"/>
    <col min="13057" max="13057" width="7.42578125" style="53" bestFit="1" customWidth="1"/>
    <col min="13058" max="13058" width="55.42578125" style="53" customWidth="1"/>
    <col min="13059" max="13059" width="29.7109375" style="53" customWidth="1"/>
    <col min="13060" max="13060" width="20.7109375" style="53" customWidth="1"/>
    <col min="13061" max="13061" width="16.28515625" style="53" customWidth="1"/>
    <col min="13062" max="13062" width="10.42578125" style="53" bestFit="1" customWidth="1"/>
    <col min="13063" max="13312" width="9.140625" style="53"/>
    <col min="13313" max="13313" width="7.42578125" style="53" bestFit="1" customWidth="1"/>
    <col min="13314" max="13314" width="55.42578125" style="53" customWidth="1"/>
    <col min="13315" max="13315" width="29.7109375" style="53" customWidth="1"/>
    <col min="13316" max="13316" width="20.7109375" style="53" customWidth="1"/>
    <col min="13317" max="13317" width="16.28515625" style="53" customWidth="1"/>
    <col min="13318" max="13318" width="10.42578125" style="53" bestFit="1" customWidth="1"/>
    <col min="13319" max="13568" width="9.140625" style="53"/>
    <col min="13569" max="13569" width="7.42578125" style="53" bestFit="1" customWidth="1"/>
    <col min="13570" max="13570" width="55.42578125" style="53" customWidth="1"/>
    <col min="13571" max="13571" width="29.7109375" style="53" customWidth="1"/>
    <col min="13572" max="13572" width="20.7109375" style="53" customWidth="1"/>
    <col min="13573" max="13573" width="16.28515625" style="53" customWidth="1"/>
    <col min="13574" max="13574" width="10.42578125" style="53" bestFit="1" customWidth="1"/>
    <col min="13575" max="13824" width="9.140625" style="53"/>
    <col min="13825" max="13825" width="7.42578125" style="53" bestFit="1" customWidth="1"/>
    <col min="13826" max="13826" width="55.42578125" style="53" customWidth="1"/>
    <col min="13827" max="13827" width="29.7109375" style="53" customWidth="1"/>
    <col min="13828" max="13828" width="20.7109375" style="53" customWidth="1"/>
    <col min="13829" max="13829" width="16.28515625" style="53" customWidth="1"/>
    <col min="13830" max="13830" width="10.42578125" style="53" bestFit="1" customWidth="1"/>
    <col min="13831" max="14080" width="9.140625" style="53"/>
    <col min="14081" max="14081" width="7.42578125" style="53" bestFit="1" customWidth="1"/>
    <col min="14082" max="14082" width="55.42578125" style="53" customWidth="1"/>
    <col min="14083" max="14083" width="29.7109375" style="53" customWidth="1"/>
    <col min="14084" max="14084" width="20.7109375" style="53" customWidth="1"/>
    <col min="14085" max="14085" width="16.28515625" style="53" customWidth="1"/>
    <col min="14086" max="14086" width="10.42578125" style="53" bestFit="1" customWidth="1"/>
    <col min="14087" max="14336" width="9.140625" style="53"/>
    <col min="14337" max="14337" width="7.42578125" style="53" bestFit="1" customWidth="1"/>
    <col min="14338" max="14338" width="55.42578125" style="53" customWidth="1"/>
    <col min="14339" max="14339" width="29.7109375" style="53" customWidth="1"/>
    <col min="14340" max="14340" width="20.7109375" style="53" customWidth="1"/>
    <col min="14341" max="14341" width="16.28515625" style="53" customWidth="1"/>
    <col min="14342" max="14342" width="10.42578125" style="53" bestFit="1" customWidth="1"/>
    <col min="14343" max="14592" width="9.140625" style="53"/>
    <col min="14593" max="14593" width="7.42578125" style="53" bestFit="1" customWidth="1"/>
    <col min="14594" max="14594" width="55.42578125" style="53" customWidth="1"/>
    <col min="14595" max="14595" width="29.7109375" style="53" customWidth="1"/>
    <col min="14596" max="14596" width="20.7109375" style="53" customWidth="1"/>
    <col min="14597" max="14597" width="16.28515625" style="53" customWidth="1"/>
    <col min="14598" max="14598" width="10.42578125" style="53" bestFit="1" customWidth="1"/>
    <col min="14599" max="14848" width="9.140625" style="53"/>
    <col min="14849" max="14849" width="7.42578125" style="53" bestFit="1" customWidth="1"/>
    <col min="14850" max="14850" width="55.42578125" style="53" customWidth="1"/>
    <col min="14851" max="14851" width="29.7109375" style="53" customWidth="1"/>
    <col min="14852" max="14852" width="20.7109375" style="53" customWidth="1"/>
    <col min="14853" max="14853" width="16.28515625" style="53" customWidth="1"/>
    <col min="14854" max="14854" width="10.42578125" style="53" bestFit="1" customWidth="1"/>
    <col min="14855" max="15104" width="9.140625" style="53"/>
    <col min="15105" max="15105" width="7.42578125" style="53" bestFit="1" customWidth="1"/>
    <col min="15106" max="15106" width="55.42578125" style="53" customWidth="1"/>
    <col min="15107" max="15107" width="29.7109375" style="53" customWidth="1"/>
    <col min="15108" max="15108" width="20.7109375" style="53" customWidth="1"/>
    <col min="15109" max="15109" width="16.28515625" style="53" customWidth="1"/>
    <col min="15110" max="15110" width="10.42578125" style="53" bestFit="1" customWidth="1"/>
    <col min="15111" max="15360" width="9.140625" style="53"/>
    <col min="15361" max="15361" width="7.42578125" style="53" bestFit="1" customWidth="1"/>
    <col min="15362" max="15362" width="55.42578125" style="53" customWidth="1"/>
    <col min="15363" max="15363" width="29.7109375" style="53" customWidth="1"/>
    <col min="15364" max="15364" width="20.7109375" style="53" customWidth="1"/>
    <col min="15365" max="15365" width="16.28515625" style="53" customWidth="1"/>
    <col min="15366" max="15366" width="10.42578125" style="53" bestFit="1" customWidth="1"/>
    <col min="15367" max="15616" width="9.140625" style="53"/>
    <col min="15617" max="15617" width="7.42578125" style="53" bestFit="1" customWidth="1"/>
    <col min="15618" max="15618" width="55.42578125" style="53" customWidth="1"/>
    <col min="15619" max="15619" width="29.7109375" style="53" customWidth="1"/>
    <col min="15620" max="15620" width="20.7109375" style="53" customWidth="1"/>
    <col min="15621" max="15621" width="16.28515625" style="53" customWidth="1"/>
    <col min="15622" max="15622" width="10.42578125" style="53" bestFit="1" customWidth="1"/>
    <col min="15623" max="15872" width="9.140625" style="53"/>
    <col min="15873" max="15873" width="7.42578125" style="53" bestFit="1" customWidth="1"/>
    <col min="15874" max="15874" width="55.42578125" style="53" customWidth="1"/>
    <col min="15875" max="15875" width="29.7109375" style="53" customWidth="1"/>
    <col min="15876" max="15876" width="20.7109375" style="53" customWidth="1"/>
    <col min="15877" max="15877" width="16.28515625" style="53" customWidth="1"/>
    <col min="15878" max="15878" width="10.42578125" style="53" bestFit="1" customWidth="1"/>
    <col min="15879" max="16128" width="9.140625" style="53"/>
    <col min="16129" max="16129" width="7.42578125" style="53" bestFit="1" customWidth="1"/>
    <col min="16130" max="16130" width="55.42578125" style="53" customWidth="1"/>
    <col min="16131" max="16131" width="29.7109375" style="53" customWidth="1"/>
    <col min="16132" max="16132" width="20.7109375" style="53" customWidth="1"/>
    <col min="16133" max="16133" width="16.28515625" style="53" customWidth="1"/>
    <col min="16134" max="16134" width="10.42578125" style="53" bestFit="1" customWidth="1"/>
    <col min="16135" max="16384" width="9.140625" style="53"/>
  </cols>
  <sheetData>
    <row r="1" spans="1:14" s="49" customFormat="1" ht="21.75" customHeight="1" x14ac:dyDescent="0.2">
      <c r="A1" s="192"/>
      <c r="B1" s="193" t="s">
        <v>246</v>
      </c>
      <c r="C1" s="194" t="s">
        <v>52</v>
      </c>
      <c r="D1" s="195" t="s">
        <v>350</v>
      </c>
      <c r="E1" s="56"/>
      <c r="F1" s="56"/>
    </row>
    <row r="2" spans="1:14" s="49" customFormat="1" x14ac:dyDescent="0.2">
      <c r="A2" s="192"/>
      <c r="B2" s="193" t="s">
        <v>248</v>
      </c>
      <c r="C2" s="196" t="s">
        <v>15</v>
      </c>
      <c r="D2" s="197"/>
      <c r="E2" s="57"/>
      <c r="F2" s="57"/>
    </row>
    <row r="3" spans="1:14" s="49" customFormat="1" x14ac:dyDescent="0.2">
      <c r="A3" s="192"/>
      <c r="B3" s="193" t="s">
        <v>249</v>
      </c>
      <c r="C3" s="546" t="s">
        <v>250</v>
      </c>
      <c r="D3" s="546"/>
      <c r="E3" s="57"/>
      <c r="F3" s="57"/>
    </row>
    <row r="4" spans="1:14" s="49" customFormat="1" x14ac:dyDescent="0.2">
      <c r="A4" s="192"/>
      <c r="B4" s="193" t="s">
        <v>251</v>
      </c>
      <c r="C4" s="196" t="s">
        <v>58</v>
      </c>
      <c r="D4" s="197"/>
      <c r="E4" s="57"/>
      <c r="F4" s="57"/>
    </row>
    <row r="5" spans="1:14" s="49" customFormat="1" x14ac:dyDescent="0.2">
      <c r="A5" s="192"/>
      <c r="B5" s="193" t="s">
        <v>252</v>
      </c>
      <c r="C5" s="198" t="s">
        <v>60</v>
      </c>
      <c r="D5" s="198"/>
      <c r="E5" s="50"/>
      <c r="F5" s="51"/>
    </row>
    <row r="6" spans="1:14" s="49" customFormat="1" x14ac:dyDescent="0.2">
      <c r="A6" s="192"/>
      <c r="B6" s="193" t="s">
        <v>253</v>
      </c>
      <c r="C6" s="199"/>
      <c r="D6" s="195"/>
      <c r="F6" s="51"/>
    </row>
    <row r="7" spans="1:14" s="49" customFormat="1" ht="14.25" customHeight="1" x14ac:dyDescent="0.2">
      <c r="A7" s="551" t="s">
        <v>351</v>
      </c>
      <c r="B7" s="551"/>
      <c r="C7" s="551"/>
      <c r="D7" s="551"/>
    </row>
    <row r="8" spans="1:14" s="49" customFormat="1" x14ac:dyDescent="0.2">
      <c r="A8" s="200"/>
      <c r="B8" s="201"/>
      <c r="C8" s="201"/>
      <c r="D8" s="201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s="49" customFormat="1" ht="8.25" customHeight="1" x14ac:dyDescent="0.2">
      <c r="A9" s="548" t="s">
        <v>352</v>
      </c>
      <c r="B9" s="549" t="s">
        <v>353</v>
      </c>
      <c r="C9" s="550" t="s">
        <v>354</v>
      </c>
      <c r="D9" s="550" t="s">
        <v>355</v>
      </c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ht="13.5" customHeight="1" x14ac:dyDescent="0.2">
      <c r="A10" s="548"/>
      <c r="B10" s="549"/>
      <c r="C10" s="550"/>
      <c r="D10" s="550"/>
    </row>
    <row r="11" spans="1:14" ht="19.899999999999999" customHeight="1" x14ac:dyDescent="0.2">
      <c r="A11" s="444">
        <v>1</v>
      </c>
      <c r="B11" s="202">
        <v>2</v>
      </c>
      <c r="C11" s="202">
        <v>3</v>
      </c>
      <c r="D11" s="202">
        <v>4</v>
      </c>
    </row>
    <row r="12" spans="1:14" ht="17.25" customHeight="1" x14ac:dyDescent="0.2">
      <c r="A12" s="203">
        <v>1</v>
      </c>
      <c r="B12" s="74" t="s">
        <v>356</v>
      </c>
      <c r="C12" s="445">
        <v>36464.5</v>
      </c>
      <c r="D12" s="446">
        <f>(C12/C$25)</f>
        <v>0.59304917000439283</v>
      </c>
    </row>
    <row r="13" spans="1:14" ht="15.75" customHeight="1" x14ac:dyDescent="0.2">
      <c r="A13" s="203">
        <v>2</v>
      </c>
      <c r="B13" s="74" t="s">
        <v>357</v>
      </c>
      <c r="C13" s="445">
        <v>0</v>
      </c>
      <c r="D13" s="446">
        <f t="shared" ref="D13:D24" si="0">(C13/C$25)</f>
        <v>0</v>
      </c>
    </row>
    <row r="14" spans="1:14" ht="15.75" customHeight="1" x14ac:dyDescent="0.2">
      <c r="A14" s="203">
        <v>3</v>
      </c>
      <c r="B14" s="442" t="s">
        <v>358</v>
      </c>
      <c r="C14" s="445">
        <v>7790</v>
      </c>
      <c r="D14" s="446">
        <f t="shared" si="0"/>
        <v>0.12669453946534903</v>
      </c>
    </row>
    <row r="15" spans="1:14" ht="16.5" customHeight="1" x14ac:dyDescent="0.2">
      <c r="A15" s="203">
        <v>4</v>
      </c>
      <c r="B15" s="442" t="s">
        <v>359</v>
      </c>
      <c r="C15" s="445">
        <v>3490.88</v>
      </c>
      <c r="D15" s="446">
        <f t="shared" si="0"/>
        <v>5.6774766871475951E-2</v>
      </c>
    </row>
    <row r="16" spans="1:14" ht="16.5" customHeight="1" x14ac:dyDescent="0.2">
      <c r="A16" s="203">
        <v>5</v>
      </c>
      <c r="B16" s="442" t="s">
        <v>360</v>
      </c>
      <c r="C16" s="445">
        <v>0</v>
      </c>
      <c r="D16" s="446">
        <f t="shared" si="0"/>
        <v>0</v>
      </c>
    </row>
    <row r="17" spans="1:16" ht="15" customHeight="1" x14ac:dyDescent="0.2">
      <c r="A17" s="203">
        <v>6</v>
      </c>
      <c r="B17" s="442" t="s">
        <v>361</v>
      </c>
      <c r="C17" s="445">
        <v>0</v>
      </c>
      <c r="D17" s="446">
        <f t="shared" si="0"/>
        <v>0</v>
      </c>
    </row>
    <row r="18" spans="1:16" ht="15.75" customHeight="1" x14ac:dyDescent="0.2">
      <c r="A18" s="203">
        <v>7</v>
      </c>
      <c r="B18" s="442" t="s">
        <v>362</v>
      </c>
      <c r="C18" s="445">
        <v>11914.33</v>
      </c>
      <c r="D18" s="446">
        <f t="shared" si="0"/>
        <v>0.19377157283545468</v>
      </c>
    </row>
    <row r="19" spans="1:16" ht="15.75" customHeight="1" x14ac:dyDescent="0.2">
      <c r="A19" s="203">
        <v>8</v>
      </c>
      <c r="B19" s="442" t="s">
        <v>363</v>
      </c>
      <c r="C19" s="445">
        <v>0</v>
      </c>
      <c r="D19" s="446">
        <f t="shared" si="0"/>
        <v>0</v>
      </c>
    </row>
    <row r="20" spans="1:16" ht="18" customHeight="1" x14ac:dyDescent="0.2">
      <c r="A20" s="203">
        <v>9</v>
      </c>
      <c r="B20" s="442" t="s">
        <v>364</v>
      </c>
      <c r="C20" s="445">
        <v>0</v>
      </c>
      <c r="D20" s="446">
        <f t="shared" si="0"/>
        <v>0</v>
      </c>
    </row>
    <row r="21" spans="1:16" ht="18" customHeight="1" x14ac:dyDescent="0.2">
      <c r="A21" s="203">
        <v>10</v>
      </c>
      <c r="B21" s="442" t="s">
        <v>365</v>
      </c>
      <c r="C21" s="445">
        <v>0</v>
      </c>
      <c r="D21" s="446">
        <f t="shared" si="0"/>
        <v>0</v>
      </c>
    </row>
    <row r="22" spans="1:16" ht="18.75" customHeight="1" x14ac:dyDescent="0.2">
      <c r="A22" s="203">
        <v>11</v>
      </c>
      <c r="B22" s="442" t="s">
        <v>366</v>
      </c>
      <c r="C22" s="445">
        <v>1678.11</v>
      </c>
      <c r="D22" s="446">
        <f t="shared" si="0"/>
        <v>2.7292345779486121E-2</v>
      </c>
    </row>
    <row r="23" spans="1:16" ht="16.5" customHeight="1" x14ac:dyDescent="0.2">
      <c r="A23" s="203">
        <v>12</v>
      </c>
      <c r="B23" s="442" t="s">
        <v>367</v>
      </c>
      <c r="C23" s="445">
        <v>0</v>
      </c>
      <c r="D23" s="446">
        <f t="shared" si="0"/>
        <v>0</v>
      </c>
    </row>
    <row r="24" spans="1:16" ht="18" customHeight="1" x14ac:dyDescent="0.2">
      <c r="A24" s="203">
        <v>13</v>
      </c>
      <c r="B24" s="442" t="s">
        <v>368</v>
      </c>
      <c r="C24" s="445">
        <v>148.65</v>
      </c>
      <c r="D24" s="446">
        <f t="shared" si="0"/>
        <v>2.4176050438413526E-3</v>
      </c>
    </row>
    <row r="25" spans="1:16" ht="16.5" customHeight="1" x14ac:dyDescent="0.2">
      <c r="A25" s="204">
        <v>14</v>
      </c>
      <c r="B25" s="443" t="s">
        <v>369</v>
      </c>
      <c r="C25" s="447">
        <f>SUM(C12:C24)</f>
        <v>61486.47</v>
      </c>
      <c r="D25" s="448">
        <f>SUM(D12:D24)</f>
        <v>1</v>
      </c>
    </row>
    <row r="26" spans="1:16" ht="24" x14ac:dyDescent="0.2">
      <c r="A26" s="204">
        <v>15</v>
      </c>
      <c r="B26" s="443" t="s">
        <v>370</v>
      </c>
      <c r="C26" s="447">
        <f>SUM(C12:C24)</f>
        <v>61486.47</v>
      </c>
      <c r="D26" s="448">
        <f>SUM(D13:D25)</f>
        <v>1.4069508299956071</v>
      </c>
    </row>
    <row r="27" spans="1:16" ht="24" x14ac:dyDescent="0.2">
      <c r="A27" s="204">
        <v>16</v>
      </c>
      <c r="B27" s="443" t="s">
        <v>588</v>
      </c>
      <c r="C27" s="449">
        <f>'[1]Prilog 3'!L207</f>
        <v>4218318.610824177</v>
      </c>
      <c r="D27" s="450">
        <v>0</v>
      </c>
    </row>
    <row r="28" spans="1:16" ht="27.75" customHeight="1" x14ac:dyDescent="0.2">
      <c r="A28" s="204">
        <v>17</v>
      </c>
      <c r="B28" s="443" t="s">
        <v>581</v>
      </c>
      <c r="C28" s="451">
        <f>C26/C27</f>
        <v>1.4576061144889846E-2</v>
      </c>
      <c r="D28" s="452">
        <v>0</v>
      </c>
    </row>
    <row r="29" spans="1:16" x14ac:dyDescent="0.2">
      <c r="A29" s="205"/>
      <c r="B29" s="205"/>
      <c r="C29" s="205"/>
      <c r="D29" s="205"/>
    </row>
    <row r="30" spans="1:16" x14ac:dyDescent="0.2">
      <c r="A30" s="200" t="s">
        <v>591</v>
      </c>
      <c r="B30" s="200"/>
      <c r="C30" s="206"/>
      <c r="D30" s="200"/>
    </row>
    <row r="31" spans="1:16" x14ac:dyDescent="0.2">
      <c r="A31" s="200" t="s">
        <v>47</v>
      </c>
      <c r="B31" s="200"/>
      <c r="C31" s="206" t="s">
        <v>371</v>
      </c>
      <c r="D31" s="200"/>
    </row>
    <row r="32" spans="1:16" ht="12.75" x14ac:dyDescent="0.2">
      <c r="A32" s="205" t="s">
        <v>285</v>
      </c>
      <c r="B32" s="205"/>
      <c r="C32" s="206" t="s">
        <v>373</v>
      </c>
      <c r="D32" s="205"/>
      <c r="M32" s="43"/>
      <c r="N32" s="59"/>
      <c r="O32" s="43"/>
      <c r="P32" s="43"/>
    </row>
    <row r="33" spans="1:4" x14ac:dyDescent="0.2">
      <c r="A33" s="205"/>
      <c r="B33" s="205"/>
      <c r="C33" s="206"/>
      <c r="D33" s="205"/>
    </row>
    <row r="34" spans="1:4" x14ac:dyDescent="0.2">
      <c r="A34" s="205"/>
      <c r="B34" s="205"/>
      <c r="C34" s="205"/>
      <c r="D34" s="205"/>
    </row>
    <row r="35" spans="1:4" ht="12.75" x14ac:dyDescent="0.2">
      <c r="C35" s="58"/>
    </row>
    <row r="36" spans="1:4" ht="12.75" x14ac:dyDescent="0.2">
      <c r="C36" s="58"/>
    </row>
  </sheetData>
  <mergeCells count="6">
    <mergeCell ref="C3:D3"/>
    <mergeCell ref="A9:A10"/>
    <mergeCell ref="B9:B10"/>
    <mergeCell ref="C9:C10"/>
    <mergeCell ref="D9:D10"/>
    <mergeCell ref="A7:D7"/>
  </mergeCells>
  <printOptions horizontalCentered="1"/>
  <pageMargins left="0.74803149606299213" right="0.70866141732283472" top="0.74803149606299213" bottom="0.74803149606299213" header="0.31496062992125984" footer="0.31496062992125984"/>
  <pageSetup scale="97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4"/>
  <sheetViews>
    <sheetView zoomScaleNormal="100" workbookViewId="0">
      <selection activeCell="D70" sqref="D70"/>
    </sheetView>
  </sheetViews>
  <sheetFormatPr defaultRowHeight="12.75" x14ac:dyDescent="0.2"/>
  <cols>
    <col min="1" max="1" width="9.140625" style="32"/>
    <col min="2" max="2" width="33.42578125" style="32" customWidth="1"/>
    <col min="3" max="3" width="16" style="32" customWidth="1"/>
    <col min="4" max="4" width="15.5703125" style="32" customWidth="1"/>
    <col min="5" max="5" width="15.85546875" style="32" customWidth="1"/>
    <col min="6" max="6" width="16.42578125" style="32" customWidth="1"/>
    <col min="7" max="7" width="15.42578125" style="32" customWidth="1"/>
    <col min="8" max="8" width="9.85546875" style="32" customWidth="1"/>
    <col min="9" max="9" width="11.42578125" style="32" customWidth="1"/>
    <col min="10" max="11" width="10.5703125" style="32" customWidth="1"/>
    <col min="12" max="12" width="10.28515625" style="32" customWidth="1"/>
    <col min="13" max="13" width="15.85546875" style="32" customWidth="1"/>
    <col min="14" max="14" width="11" style="32" customWidth="1"/>
    <col min="15" max="15" width="11.28515625" style="32" customWidth="1"/>
    <col min="16" max="16" width="12.140625" style="32" bestFit="1" customWidth="1"/>
    <col min="17" max="17" width="9.140625" style="32"/>
    <col min="18" max="18" width="5.42578125" style="32" customWidth="1"/>
    <col min="19" max="33" width="9.140625" style="32" hidden="1" customWidth="1"/>
    <col min="34" max="36" width="11.5703125" style="32" hidden="1" customWidth="1"/>
    <col min="37" max="48" width="9.140625" style="32" hidden="1" customWidth="1"/>
    <col min="49" max="257" width="9.140625" style="32"/>
    <col min="258" max="258" width="30.5703125" style="32" customWidth="1"/>
    <col min="259" max="259" width="11" style="32" customWidth="1"/>
    <col min="260" max="260" width="15.5703125" style="32" customWidth="1"/>
    <col min="261" max="261" width="15.85546875" style="32" customWidth="1"/>
    <col min="262" max="262" width="16.42578125" style="32" customWidth="1"/>
    <col min="263" max="263" width="15.42578125" style="32" customWidth="1"/>
    <col min="264" max="265" width="9.85546875" style="32" customWidth="1"/>
    <col min="266" max="267" width="10.5703125" style="32" customWidth="1"/>
    <col min="268" max="268" width="10.28515625" style="32" customWidth="1"/>
    <col min="269" max="269" width="15.85546875" style="32" customWidth="1"/>
    <col min="270" max="270" width="11" style="32" customWidth="1"/>
    <col min="271" max="271" width="9.28515625" style="32" bestFit="1" customWidth="1"/>
    <col min="272" max="272" width="12.140625" style="32" bestFit="1" customWidth="1"/>
    <col min="273" max="273" width="9.140625" style="32"/>
    <col min="274" max="274" width="5.42578125" style="32" customWidth="1"/>
    <col min="275" max="304" width="0" style="32" hidden="1" customWidth="1"/>
    <col min="305" max="513" width="9.140625" style="32"/>
    <col min="514" max="514" width="30.5703125" style="32" customWidth="1"/>
    <col min="515" max="515" width="11" style="32" customWidth="1"/>
    <col min="516" max="516" width="15.5703125" style="32" customWidth="1"/>
    <col min="517" max="517" width="15.85546875" style="32" customWidth="1"/>
    <col min="518" max="518" width="16.42578125" style="32" customWidth="1"/>
    <col min="519" max="519" width="15.42578125" style="32" customWidth="1"/>
    <col min="520" max="521" width="9.85546875" style="32" customWidth="1"/>
    <col min="522" max="523" width="10.5703125" style="32" customWidth="1"/>
    <col min="524" max="524" width="10.28515625" style="32" customWidth="1"/>
    <col min="525" max="525" width="15.85546875" style="32" customWidth="1"/>
    <col min="526" max="526" width="11" style="32" customWidth="1"/>
    <col min="527" max="527" width="9.28515625" style="32" bestFit="1" customWidth="1"/>
    <col min="528" max="528" width="12.140625" style="32" bestFit="1" customWidth="1"/>
    <col min="529" max="529" width="9.140625" style="32"/>
    <col min="530" max="530" width="5.42578125" style="32" customWidth="1"/>
    <col min="531" max="560" width="0" style="32" hidden="1" customWidth="1"/>
    <col min="561" max="769" width="9.140625" style="32"/>
    <col min="770" max="770" width="30.5703125" style="32" customWidth="1"/>
    <col min="771" max="771" width="11" style="32" customWidth="1"/>
    <col min="772" max="772" width="15.5703125" style="32" customWidth="1"/>
    <col min="773" max="773" width="15.85546875" style="32" customWidth="1"/>
    <col min="774" max="774" width="16.42578125" style="32" customWidth="1"/>
    <col min="775" max="775" width="15.42578125" style="32" customWidth="1"/>
    <col min="776" max="777" width="9.85546875" style="32" customWidth="1"/>
    <col min="778" max="779" width="10.5703125" style="32" customWidth="1"/>
    <col min="780" max="780" width="10.28515625" style="32" customWidth="1"/>
    <col min="781" max="781" width="15.85546875" style="32" customWidth="1"/>
    <col min="782" max="782" width="11" style="32" customWidth="1"/>
    <col min="783" max="783" width="9.28515625" style="32" bestFit="1" customWidth="1"/>
    <col min="784" max="784" width="12.140625" style="32" bestFit="1" customWidth="1"/>
    <col min="785" max="785" width="9.140625" style="32"/>
    <col min="786" max="786" width="5.42578125" style="32" customWidth="1"/>
    <col min="787" max="816" width="0" style="32" hidden="1" customWidth="1"/>
    <col min="817" max="1025" width="9.140625" style="32"/>
    <col min="1026" max="1026" width="30.5703125" style="32" customWidth="1"/>
    <col min="1027" max="1027" width="11" style="32" customWidth="1"/>
    <col min="1028" max="1028" width="15.5703125" style="32" customWidth="1"/>
    <col min="1029" max="1029" width="15.85546875" style="32" customWidth="1"/>
    <col min="1030" max="1030" width="16.42578125" style="32" customWidth="1"/>
    <col min="1031" max="1031" width="15.42578125" style="32" customWidth="1"/>
    <col min="1032" max="1033" width="9.85546875" style="32" customWidth="1"/>
    <col min="1034" max="1035" width="10.5703125" style="32" customWidth="1"/>
    <col min="1036" max="1036" width="10.28515625" style="32" customWidth="1"/>
    <col min="1037" max="1037" width="15.85546875" style="32" customWidth="1"/>
    <col min="1038" max="1038" width="11" style="32" customWidth="1"/>
    <col min="1039" max="1039" width="9.28515625" style="32" bestFit="1" customWidth="1"/>
    <col min="1040" max="1040" width="12.140625" style="32" bestFit="1" customWidth="1"/>
    <col min="1041" max="1041" width="9.140625" style="32"/>
    <col min="1042" max="1042" width="5.42578125" style="32" customWidth="1"/>
    <col min="1043" max="1072" width="0" style="32" hidden="1" customWidth="1"/>
    <col min="1073" max="1281" width="9.140625" style="32"/>
    <col min="1282" max="1282" width="30.5703125" style="32" customWidth="1"/>
    <col min="1283" max="1283" width="11" style="32" customWidth="1"/>
    <col min="1284" max="1284" width="15.5703125" style="32" customWidth="1"/>
    <col min="1285" max="1285" width="15.85546875" style="32" customWidth="1"/>
    <col min="1286" max="1286" width="16.42578125" style="32" customWidth="1"/>
    <col min="1287" max="1287" width="15.42578125" style="32" customWidth="1"/>
    <col min="1288" max="1289" width="9.85546875" style="32" customWidth="1"/>
    <col min="1290" max="1291" width="10.5703125" style="32" customWidth="1"/>
    <col min="1292" max="1292" width="10.28515625" style="32" customWidth="1"/>
    <col min="1293" max="1293" width="15.85546875" style="32" customWidth="1"/>
    <col min="1294" max="1294" width="11" style="32" customWidth="1"/>
    <col min="1295" max="1295" width="9.28515625" style="32" bestFit="1" customWidth="1"/>
    <col min="1296" max="1296" width="12.140625" style="32" bestFit="1" customWidth="1"/>
    <col min="1297" max="1297" width="9.140625" style="32"/>
    <col min="1298" max="1298" width="5.42578125" style="32" customWidth="1"/>
    <col min="1299" max="1328" width="0" style="32" hidden="1" customWidth="1"/>
    <col min="1329" max="1537" width="9.140625" style="32"/>
    <col min="1538" max="1538" width="30.5703125" style="32" customWidth="1"/>
    <col min="1539" max="1539" width="11" style="32" customWidth="1"/>
    <col min="1540" max="1540" width="15.5703125" style="32" customWidth="1"/>
    <col min="1541" max="1541" width="15.85546875" style="32" customWidth="1"/>
    <col min="1542" max="1542" width="16.42578125" style="32" customWidth="1"/>
    <col min="1543" max="1543" width="15.42578125" style="32" customWidth="1"/>
    <col min="1544" max="1545" width="9.85546875" style="32" customWidth="1"/>
    <col min="1546" max="1547" width="10.5703125" style="32" customWidth="1"/>
    <col min="1548" max="1548" width="10.28515625" style="32" customWidth="1"/>
    <col min="1549" max="1549" width="15.85546875" style="32" customWidth="1"/>
    <col min="1550" max="1550" width="11" style="32" customWidth="1"/>
    <col min="1551" max="1551" width="9.28515625" style="32" bestFit="1" customWidth="1"/>
    <col min="1552" max="1552" width="12.140625" style="32" bestFit="1" customWidth="1"/>
    <col min="1553" max="1553" width="9.140625" style="32"/>
    <col min="1554" max="1554" width="5.42578125" style="32" customWidth="1"/>
    <col min="1555" max="1584" width="0" style="32" hidden="1" customWidth="1"/>
    <col min="1585" max="1793" width="9.140625" style="32"/>
    <col min="1794" max="1794" width="30.5703125" style="32" customWidth="1"/>
    <col min="1795" max="1795" width="11" style="32" customWidth="1"/>
    <col min="1796" max="1796" width="15.5703125" style="32" customWidth="1"/>
    <col min="1797" max="1797" width="15.85546875" style="32" customWidth="1"/>
    <col min="1798" max="1798" width="16.42578125" style="32" customWidth="1"/>
    <col min="1799" max="1799" width="15.42578125" style="32" customWidth="1"/>
    <col min="1800" max="1801" width="9.85546875" style="32" customWidth="1"/>
    <col min="1802" max="1803" width="10.5703125" style="32" customWidth="1"/>
    <col min="1804" max="1804" width="10.28515625" style="32" customWidth="1"/>
    <col min="1805" max="1805" width="15.85546875" style="32" customWidth="1"/>
    <col min="1806" max="1806" width="11" style="32" customWidth="1"/>
    <col min="1807" max="1807" width="9.28515625" style="32" bestFit="1" customWidth="1"/>
    <col min="1808" max="1808" width="12.140625" style="32" bestFit="1" customWidth="1"/>
    <col min="1809" max="1809" width="9.140625" style="32"/>
    <col min="1810" max="1810" width="5.42578125" style="32" customWidth="1"/>
    <col min="1811" max="1840" width="0" style="32" hidden="1" customWidth="1"/>
    <col min="1841" max="2049" width="9.140625" style="32"/>
    <col min="2050" max="2050" width="30.5703125" style="32" customWidth="1"/>
    <col min="2051" max="2051" width="11" style="32" customWidth="1"/>
    <col min="2052" max="2052" width="15.5703125" style="32" customWidth="1"/>
    <col min="2053" max="2053" width="15.85546875" style="32" customWidth="1"/>
    <col min="2054" max="2054" width="16.42578125" style="32" customWidth="1"/>
    <col min="2055" max="2055" width="15.42578125" style="32" customWidth="1"/>
    <col min="2056" max="2057" width="9.85546875" style="32" customWidth="1"/>
    <col min="2058" max="2059" width="10.5703125" style="32" customWidth="1"/>
    <col min="2060" max="2060" width="10.28515625" style="32" customWidth="1"/>
    <col min="2061" max="2061" width="15.85546875" style="32" customWidth="1"/>
    <col min="2062" max="2062" width="11" style="32" customWidth="1"/>
    <col min="2063" max="2063" width="9.28515625" style="32" bestFit="1" customWidth="1"/>
    <col min="2064" max="2064" width="12.140625" style="32" bestFit="1" customWidth="1"/>
    <col min="2065" max="2065" width="9.140625" style="32"/>
    <col min="2066" max="2066" width="5.42578125" style="32" customWidth="1"/>
    <col min="2067" max="2096" width="0" style="32" hidden="1" customWidth="1"/>
    <col min="2097" max="2305" width="9.140625" style="32"/>
    <col min="2306" max="2306" width="30.5703125" style="32" customWidth="1"/>
    <col min="2307" max="2307" width="11" style="32" customWidth="1"/>
    <col min="2308" max="2308" width="15.5703125" style="32" customWidth="1"/>
    <col min="2309" max="2309" width="15.85546875" style="32" customWidth="1"/>
    <col min="2310" max="2310" width="16.42578125" style="32" customWidth="1"/>
    <col min="2311" max="2311" width="15.42578125" style="32" customWidth="1"/>
    <col min="2312" max="2313" width="9.85546875" style="32" customWidth="1"/>
    <col min="2314" max="2315" width="10.5703125" style="32" customWidth="1"/>
    <col min="2316" max="2316" width="10.28515625" style="32" customWidth="1"/>
    <col min="2317" max="2317" width="15.85546875" style="32" customWidth="1"/>
    <col min="2318" max="2318" width="11" style="32" customWidth="1"/>
    <col min="2319" max="2319" width="9.28515625" style="32" bestFit="1" customWidth="1"/>
    <col min="2320" max="2320" width="12.140625" style="32" bestFit="1" customWidth="1"/>
    <col min="2321" max="2321" width="9.140625" style="32"/>
    <col min="2322" max="2322" width="5.42578125" style="32" customWidth="1"/>
    <col min="2323" max="2352" width="0" style="32" hidden="1" customWidth="1"/>
    <col min="2353" max="2561" width="9.140625" style="32"/>
    <col min="2562" max="2562" width="30.5703125" style="32" customWidth="1"/>
    <col min="2563" max="2563" width="11" style="32" customWidth="1"/>
    <col min="2564" max="2564" width="15.5703125" style="32" customWidth="1"/>
    <col min="2565" max="2565" width="15.85546875" style="32" customWidth="1"/>
    <col min="2566" max="2566" width="16.42578125" style="32" customWidth="1"/>
    <col min="2567" max="2567" width="15.42578125" style="32" customWidth="1"/>
    <col min="2568" max="2569" width="9.85546875" style="32" customWidth="1"/>
    <col min="2570" max="2571" width="10.5703125" style="32" customWidth="1"/>
    <col min="2572" max="2572" width="10.28515625" style="32" customWidth="1"/>
    <col min="2573" max="2573" width="15.85546875" style="32" customWidth="1"/>
    <col min="2574" max="2574" width="11" style="32" customWidth="1"/>
    <col min="2575" max="2575" width="9.28515625" style="32" bestFit="1" customWidth="1"/>
    <col min="2576" max="2576" width="12.140625" style="32" bestFit="1" customWidth="1"/>
    <col min="2577" max="2577" width="9.140625" style="32"/>
    <col min="2578" max="2578" width="5.42578125" style="32" customWidth="1"/>
    <col min="2579" max="2608" width="0" style="32" hidden="1" customWidth="1"/>
    <col min="2609" max="2817" width="9.140625" style="32"/>
    <col min="2818" max="2818" width="30.5703125" style="32" customWidth="1"/>
    <col min="2819" max="2819" width="11" style="32" customWidth="1"/>
    <col min="2820" max="2820" width="15.5703125" style="32" customWidth="1"/>
    <col min="2821" max="2821" width="15.85546875" style="32" customWidth="1"/>
    <col min="2822" max="2822" width="16.42578125" style="32" customWidth="1"/>
    <col min="2823" max="2823" width="15.42578125" style="32" customWidth="1"/>
    <col min="2824" max="2825" width="9.85546875" style="32" customWidth="1"/>
    <col min="2826" max="2827" width="10.5703125" style="32" customWidth="1"/>
    <col min="2828" max="2828" width="10.28515625" style="32" customWidth="1"/>
    <col min="2829" max="2829" width="15.85546875" style="32" customWidth="1"/>
    <col min="2830" max="2830" width="11" style="32" customWidth="1"/>
    <col min="2831" max="2831" width="9.28515625" style="32" bestFit="1" customWidth="1"/>
    <col min="2832" max="2832" width="12.140625" style="32" bestFit="1" customWidth="1"/>
    <col min="2833" max="2833" width="9.140625" style="32"/>
    <col min="2834" max="2834" width="5.42578125" style="32" customWidth="1"/>
    <col min="2835" max="2864" width="0" style="32" hidden="1" customWidth="1"/>
    <col min="2865" max="3073" width="9.140625" style="32"/>
    <col min="3074" max="3074" width="30.5703125" style="32" customWidth="1"/>
    <col min="3075" max="3075" width="11" style="32" customWidth="1"/>
    <col min="3076" max="3076" width="15.5703125" style="32" customWidth="1"/>
    <col min="3077" max="3077" width="15.85546875" style="32" customWidth="1"/>
    <col min="3078" max="3078" width="16.42578125" style="32" customWidth="1"/>
    <col min="3079" max="3079" width="15.42578125" style="32" customWidth="1"/>
    <col min="3080" max="3081" width="9.85546875" style="32" customWidth="1"/>
    <col min="3082" max="3083" width="10.5703125" style="32" customWidth="1"/>
    <col min="3084" max="3084" width="10.28515625" style="32" customWidth="1"/>
    <col min="3085" max="3085" width="15.85546875" style="32" customWidth="1"/>
    <col min="3086" max="3086" width="11" style="32" customWidth="1"/>
    <col min="3087" max="3087" width="9.28515625" style="32" bestFit="1" customWidth="1"/>
    <col min="3088" max="3088" width="12.140625" style="32" bestFit="1" customWidth="1"/>
    <col min="3089" max="3089" width="9.140625" style="32"/>
    <col min="3090" max="3090" width="5.42578125" style="32" customWidth="1"/>
    <col min="3091" max="3120" width="0" style="32" hidden="1" customWidth="1"/>
    <col min="3121" max="3329" width="9.140625" style="32"/>
    <col min="3330" max="3330" width="30.5703125" style="32" customWidth="1"/>
    <col min="3331" max="3331" width="11" style="32" customWidth="1"/>
    <col min="3332" max="3332" width="15.5703125" style="32" customWidth="1"/>
    <col min="3333" max="3333" width="15.85546875" style="32" customWidth="1"/>
    <col min="3334" max="3334" width="16.42578125" style="32" customWidth="1"/>
    <col min="3335" max="3335" width="15.42578125" style="32" customWidth="1"/>
    <col min="3336" max="3337" width="9.85546875" style="32" customWidth="1"/>
    <col min="3338" max="3339" width="10.5703125" style="32" customWidth="1"/>
    <col min="3340" max="3340" width="10.28515625" style="32" customWidth="1"/>
    <col min="3341" max="3341" width="15.85546875" style="32" customWidth="1"/>
    <col min="3342" max="3342" width="11" style="32" customWidth="1"/>
    <col min="3343" max="3343" width="9.28515625" style="32" bestFit="1" customWidth="1"/>
    <col min="3344" max="3344" width="12.140625" style="32" bestFit="1" customWidth="1"/>
    <col min="3345" max="3345" width="9.140625" style="32"/>
    <col min="3346" max="3346" width="5.42578125" style="32" customWidth="1"/>
    <col min="3347" max="3376" width="0" style="32" hidden="1" customWidth="1"/>
    <col min="3377" max="3585" width="9.140625" style="32"/>
    <col min="3586" max="3586" width="30.5703125" style="32" customWidth="1"/>
    <col min="3587" max="3587" width="11" style="32" customWidth="1"/>
    <col min="3588" max="3588" width="15.5703125" style="32" customWidth="1"/>
    <col min="3589" max="3589" width="15.85546875" style="32" customWidth="1"/>
    <col min="3590" max="3590" width="16.42578125" style="32" customWidth="1"/>
    <col min="3591" max="3591" width="15.42578125" style="32" customWidth="1"/>
    <col min="3592" max="3593" width="9.85546875" style="32" customWidth="1"/>
    <col min="3594" max="3595" width="10.5703125" style="32" customWidth="1"/>
    <col min="3596" max="3596" width="10.28515625" style="32" customWidth="1"/>
    <col min="3597" max="3597" width="15.85546875" style="32" customWidth="1"/>
    <col min="3598" max="3598" width="11" style="32" customWidth="1"/>
    <col min="3599" max="3599" width="9.28515625" style="32" bestFit="1" customWidth="1"/>
    <col min="3600" max="3600" width="12.140625" style="32" bestFit="1" customWidth="1"/>
    <col min="3601" max="3601" width="9.140625" style="32"/>
    <col min="3602" max="3602" width="5.42578125" style="32" customWidth="1"/>
    <col min="3603" max="3632" width="0" style="32" hidden="1" customWidth="1"/>
    <col min="3633" max="3841" width="9.140625" style="32"/>
    <col min="3842" max="3842" width="30.5703125" style="32" customWidth="1"/>
    <col min="3843" max="3843" width="11" style="32" customWidth="1"/>
    <col min="3844" max="3844" width="15.5703125" style="32" customWidth="1"/>
    <col min="3845" max="3845" width="15.85546875" style="32" customWidth="1"/>
    <col min="3846" max="3846" width="16.42578125" style="32" customWidth="1"/>
    <col min="3847" max="3847" width="15.42578125" style="32" customWidth="1"/>
    <col min="3848" max="3849" width="9.85546875" style="32" customWidth="1"/>
    <col min="3850" max="3851" width="10.5703125" style="32" customWidth="1"/>
    <col min="3852" max="3852" width="10.28515625" style="32" customWidth="1"/>
    <col min="3853" max="3853" width="15.85546875" style="32" customWidth="1"/>
    <col min="3854" max="3854" width="11" style="32" customWidth="1"/>
    <col min="3855" max="3855" width="9.28515625" style="32" bestFit="1" customWidth="1"/>
    <col min="3856" max="3856" width="12.140625" style="32" bestFit="1" customWidth="1"/>
    <col min="3857" max="3857" width="9.140625" style="32"/>
    <col min="3858" max="3858" width="5.42578125" style="32" customWidth="1"/>
    <col min="3859" max="3888" width="0" style="32" hidden="1" customWidth="1"/>
    <col min="3889" max="4097" width="9.140625" style="32"/>
    <col min="4098" max="4098" width="30.5703125" style="32" customWidth="1"/>
    <col min="4099" max="4099" width="11" style="32" customWidth="1"/>
    <col min="4100" max="4100" width="15.5703125" style="32" customWidth="1"/>
    <col min="4101" max="4101" width="15.85546875" style="32" customWidth="1"/>
    <col min="4102" max="4102" width="16.42578125" style="32" customWidth="1"/>
    <col min="4103" max="4103" width="15.42578125" style="32" customWidth="1"/>
    <col min="4104" max="4105" width="9.85546875" style="32" customWidth="1"/>
    <col min="4106" max="4107" width="10.5703125" style="32" customWidth="1"/>
    <col min="4108" max="4108" width="10.28515625" style="32" customWidth="1"/>
    <col min="4109" max="4109" width="15.85546875" style="32" customWidth="1"/>
    <col min="4110" max="4110" width="11" style="32" customWidth="1"/>
    <col min="4111" max="4111" width="9.28515625" style="32" bestFit="1" customWidth="1"/>
    <col min="4112" max="4112" width="12.140625" style="32" bestFit="1" customWidth="1"/>
    <col min="4113" max="4113" width="9.140625" style="32"/>
    <col min="4114" max="4114" width="5.42578125" style="32" customWidth="1"/>
    <col min="4115" max="4144" width="0" style="32" hidden="1" customWidth="1"/>
    <col min="4145" max="4353" width="9.140625" style="32"/>
    <col min="4354" max="4354" width="30.5703125" style="32" customWidth="1"/>
    <col min="4355" max="4355" width="11" style="32" customWidth="1"/>
    <col min="4356" max="4356" width="15.5703125" style="32" customWidth="1"/>
    <col min="4357" max="4357" width="15.85546875" style="32" customWidth="1"/>
    <col min="4358" max="4358" width="16.42578125" style="32" customWidth="1"/>
    <col min="4359" max="4359" width="15.42578125" style="32" customWidth="1"/>
    <col min="4360" max="4361" width="9.85546875" style="32" customWidth="1"/>
    <col min="4362" max="4363" width="10.5703125" style="32" customWidth="1"/>
    <col min="4364" max="4364" width="10.28515625" style="32" customWidth="1"/>
    <col min="4365" max="4365" width="15.85546875" style="32" customWidth="1"/>
    <col min="4366" max="4366" width="11" style="32" customWidth="1"/>
    <col min="4367" max="4367" width="9.28515625" style="32" bestFit="1" customWidth="1"/>
    <col min="4368" max="4368" width="12.140625" style="32" bestFit="1" customWidth="1"/>
    <col min="4369" max="4369" width="9.140625" style="32"/>
    <col min="4370" max="4370" width="5.42578125" style="32" customWidth="1"/>
    <col min="4371" max="4400" width="0" style="32" hidden="1" customWidth="1"/>
    <col min="4401" max="4609" width="9.140625" style="32"/>
    <col min="4610" max="4610" width="30.5703125" style="32" customWidth="1"/>
    <col min="4611" max="4611" width="11" style="32" customWidth="1"/>
    <col min="4612" max="4612" width="15.5703125" style="32" customWidth="1"/>
    <col min="4613" max="4613" width="15.85546875" style="32" customWidth="1"/>
    <col min="4614" max="4614" width="16.42578125" style="32" customWidth="1"/>
    <col min="4615" max="4615" width="15.42578125" style="32" customWidth="1"/>
    <col min="4616" max="4617" width="9.85546875" style="32" customWidth="1"/>
    <col min="4618" max="4619" width="10.5703125" style="32" customWidth="1"/>
    <col min="4620" max="4620" width="10.28515625" style="32" customWidth="1"/>
    <col min="4621" max="4621" width="15.85546875" style="32" customWidth="1"/>
    <col min="4622" max="4622" width="11" style="32" customWidth="1"/>
    <col min="4623" max="4623" width="9.28515625" style="32" bestFit="1" customWidth="1"/>
    <col min="4624" max="4624" width="12.140625" style="32" bestFit="1" customWidth="1"/>
    <col min="4625" max="4625" width="9.140625" style="32"/>
    <col min="4626" max="4626" width="5.42578125" style="32" customWidth="1"/>
    <col min="4627" max="4656" width="0" style="32" hidden="1" customWidth="1"/>
    <col min="4657" max="4865" width="9.140625" style="32"/>
    <col min="4866" max="4866" width="30.5703125" style="32" customWidth="1"/>
    <col min="4867" max="4867" width="11" style="32" customWidth="1"/>
    <col min="4868" max="4868" width="15.5703125" style="32" customWidth="1"/>
    <col min="4869" max="4869" width="15.85546875" style="32" customWidth="1"/>
    <col min="4870" max="4870" width="16.42578125" style="32" customWidth="1"/>
    <col min="4871" max="4871" width="15.42578125" style="32" customWidth="1"/>
    <col min="4872" max="4873" width="9.85546875" style="32" customWidth="1"/>
    <col min="4874" max="4875" width="10.5703125" style="32" customWidth="1"/>
    <col min="4876" max="4876" width="10.28515625" style="32" customWidth="1"/>
    <col min="4877" max="4877" width="15.85546875" style="32" customWidth="1"/>
    <col min="4878" max="4878" width="11" style="32" customWidth="1"/>
    <col min="4879" max="4879" width="9.28515625" style="32" bestFit="1" customWidth="1"/>
    <col min="4880" max="4880" width="12.140625" style="32" bestFit="1" customWidth="1"/>
    <col min="4881" max="4881" width="9.140625" style="32"/>
    <col min="4882" max="4882" width="5.42578125" style="32" customWidth="1"/>
    <col min="4883" max="4912" width="0" style="32" hidden="1" customWidth="1"/>
    <col min="4913" max="5121" width="9.140625" style="32"/>
    <col min="5122" max="5122" width="30.5703125" style="32" customWidth="1"/>
    <col min="5123" max="5123" width="11" style="32" customWidth="1"/>
    <col min="5124" max="5124" width="15.5703125" style="32" customWidth="1"/>
    <col min="5125" max="5125" width="15.85546875" style="32" customWidth="1"/>
    <col min="5126" max="5126" width="16.42578125" style="32" customWidth="1"/>
    <col min="5127" max="5127" width="15.42578125" style="32" customWidth="1"/>
    <col min="5128" max="5129" width="9.85546875" style="32" customWidth="1"/>
    <col min="5130" max="5131" width="10.5703125" style="32" customWidth="1"/>
    <col min="5132" max="5132" width="10.28515625" style="32" customWidth="1"/>
    <col min="5133" max="5133" width="15.85546875" style="32" customWidth="1"/>
    <col min="5134" max="5134" width="11" style="32" customWidth="1"/>
    <col min="5135" max="5135" width="9.28515625" style="32" bestFit="1" customWidth="1"/>
    <col min="5136" max="5136" width="12.140625" style="32" bestFit="1" customWidth="1"/>
    <col min="5137" max="5137" width="9.140625" style="32"/>
    <col min="5138" max="5138" width="5.42578125" style="32" customWidth="1"/>
    <col min="5139" max="5168" width="0" style="32" hidden="1" customWidth="1"/>
    <col min="5169" max="5377" width="9.140625" style="32"/>
    <col min="5378" max="5378" width="30.5703125" style="32" customWidth="1"/>
    <col min="5379" max="5379" width="11" style="32" customWidth="1"/>
    <col min="5380" max="5380" width="15.5703125" style="32" customWidth="1"/>
    <col min="5381" max="5381" width="15.85546875" style="32" customWidth="1"/>
    <col min="5382" max="5382" width="16.42578125" style="32" customWidth="1"/>
    <col min="5383" max="5383" width="15.42578125" style="32" customWidth="1"/>
    <col min="5384" max="5385" width="9.85546875" style="32" customWidth="1"/>
    <col min="5386" max="5387" width="10.5703125" style="32" customWidth="1"/>
    <col min="5388" max="5388" width="10.28515625" style="32" customWidth="1"/>
    <col min="5389" max="5389" width="15.85546875" style="32" customWidth="1"/>
    <col min="5390" max="5390" width="11" style="32" customWidth="1"/>
    <col min="5391" max="5391" width="9.28515625" style="32" bestFit="1" customWidth="1"/>
    <col min="5392" max="5392" width="12.140625" style="32" bestFit="1" customWidth="1"/>
    <col min="5393" max="5393" width="9.140625" style="32"/>
    <col min="5394" max="5394" width="5.42578125" style="32" customWidth="1"/>
    <col min="5395" max="5424" width="0" style="32" hidden="1" customWidth="1"/>
    <col min="5425" max="5633" width="9.140625" style="32"/>
    <col min="5634" max="5634" width="30.5703125" style="32" customWidth="1"/>
    <col min="5635" max="5635" width="11" style="32" customWidth="1"/>
    <col min="5636" max="5636" width="15.5703125" style="32" customWidth="1"/>
    <col min="5637" max="5637" width="15.85546875" style="32" customWidth="1"/>
    <col min="5638" max="5638" width="16.42578125" style="32" customWidth="1"/>
    <col min="5639" max="5639" width="15.42578125" style="32" customWidth="1"/>
    <col min="5640" max="5641" width="9.85546875" style="32" customWidth="1"/>
    <col min="5642" max="5643" width="10.5703125" style="32" customWidth="1"/>
    <col min="5644" max="5644" width="10.28515625" style="32" customWidth="1"/>
    <col min="5645" max="5645" width="15.85546875" style="32" customWidth="1"/>
    <col min="5646" max="5646" width="11" style="32" customWidth="1"/>
    <col min="5647" max="5647" width="9.28515625" style="32" bestFit="1" customWidth="1"/>
    <col min="5648" max="5648" width="12.140625" style="32" bestFit="1" customWidth="1"/>
    <col min="5649" max="5649" width="9.140625" style="32"/>
    <col min="5650" max="5650" width="5.42578125" style="32" customWidth="1"/>
    <col min="5651" max="5680" width="0" style="32" hidden="1" customWidth="1"/>
    <col min="5681" max="5889" width="9.140625" style="32"/>
    <col min="5890" max="5890" width="30.5703125" style="32" customWidth="1"/>
    <col min="5891" max="5891" width="11" style="32" customWidth="1"/>
    <col min="5892" max="5892" width="15.5703125" style="32" customWidth="1"/>
    <col min="5893" max="5893" width="15.85546875" style="32" customWidth="1"/>
    <col min="5894" max="5894" width="16.42578125" style="32" customWidth="1"/>
    <col min="5895" max="5895" width="15.42578125" style="32" customWidth="1"/>
    <col min="5896" max="5897" width="9.85546875" style="32" customWidth="1"/>
    <col min="5898" max="5899" width="10.5703125" style="32" customWidth="1"/>
    <col min="5900" max="5900" width="10.28515625" style="32" customWidth="1"/>
    <col min="5901" max="5901" width="15.85546875" style="32" customWidth="1"/>
    <col min="5902" max="5902" width="11" style="32" customWidth="1"/>
    <col min="5903" max="5903" width="9.28515625" style="32" bestFit="1" customWidth="1"/>
    <col min="5904" max="5904" width="12.140625" style="32" bestFit="1" customWidth="1"/>
    <col min="5905" max="5905" width="9.140625" style="32"/>
    <col min="5906" max="5906" width="5.42578125" style="32" customWidth="1"/>
    <col min="5907" max="5936" width="0" style="32" hidden="1" customWidth="1"/>
    <col min="5937" max="6145" width="9.140625" style="32"/>
    <col min="6146" max="6146" width="30.5703125" style="32" customWidth="1"/>
    <col min="6147" max="6147" width="11" style="32" customWidth="1"/>
    <col min="6148" max="6148" width="15.5703125" style="32" customWidth="1"/>
    <col min="6149" max="6149" width="15.85546875" style="32" customWidth="1"/>
    <col min="6150" max="6150" width="16.42578125" style="32" customWidth="1"/>
    <col min="6151" max="6151" width="15.42578125" style="32" customWidth="1"/>
    <col min="6152" max="6153" width="9.85546875" style="32" customWidth="1"/>
    <col min="6154" max="6155" width="10.5703125" style="32" customWidth="1"/>
    <col min="6156" max="6156" width="10.28515625" style="32" customWidth="1"/>
    <col min="6157" max="6157" width="15.85546875" style="32" customWidth="1"/>
    <col min="6158" max="6158" width="11" style="32" customWidth="1"/>
    <col min="6159" max="6159" width="9.28515625" style="32" bestFit="1" customWidth="1"/>
    <col min="6160" max="6160" width="12.140625" style="32" bestFit="1" customWidth="1"/>
    <col min="6161" max="6161" width="9.140625" style="32"/>
    <col min="6162" max="6162" width="5.42578125" style="32" customWidth="1"/>
    <col min="6163" max="6192" width="0" style="32" hidden="1" customWidth="1"/>
    <col min="6193" max="6401" width="9.140625" style="32"/>
    <col min="6402" max="6402" width="30.5703125" style="32" customWidth="1"/>
    <col min="6403" max="6403" width="11" style="32" customWidth="1"/>
    <col min="6404" max="6404" width="15.5703125" style="32" customWidth="1"/>
    <col min="6405" max="6405" width="15.85546875" style="32" customWidth="1"/>
    <col min="6406" max="6406" width="16.42578125" style="32" customWidth="1"/>
    <col min="6407" max="6407" width="15.42578125" style="32" customWidth="1"/>
    <col min="6408" max="6409" width="9.85546875" style="32" customWidth="1"/>
    <col min="6410" max="6411" width="10.5703125" style="32" customWidth="1"/>
    <col min="6412" max="6412" width="10.28515625" style="32" customWidth="1"/>
    <col min="6413" max="6413" width="15.85546875" style="32" customWidth="1"/>
    <col min="6414" max="6414" width="11" style="32" customWidth="1"/>
    <col min="6415" max="6415" width="9.28515625" style="32" bestFit="1" customWidth="1"/>
    <col min="6416" max="6416" width="12.140625" style="32" bestFit="1" customWidth="1"/>
    <col min="6417" max="6417" width="9.140625" style="32"/>
    <col min="6418" max="6418" width="5.42578125" style="32" customWidth="1"/>
    <col min="6419" max="6448" width="0" style="32" hidden="1" customWidth="1"/>
    <col min="6449" max="6657" width="9.140625" style="32"/>
    <col min="6658" max="6658" width="30.5703125" style="32" customWidth="1"/>
    <col min="6659" max="6659" width="11" style="32" customWidth="1"/>
    <col min="6660" max="6660" width="15.5703125" style="32" customWidth="1"/>
    <col min="6661" max="6661" width="15.85546875" style="32" customWidth="1"/>
    <col min="6662" max="6662" width="16.42578125" style="32" customWidth="1"/>
    <col min="6663" max="6663" width="15.42578125" style="32" customWidth="1"/>
    <col min="6664" max="6665" width="9.85546875" style="32" customWidth="1"/>
    <col min="6666" max="6667" width="10.5703125" style="32" customWidth="1"/>
    <col min="6668" max="6668" width="10.28515625" style="32" customWidth="1"/>
    <col min="6669" max="6669" width="15.85546875" style="32" customWidth="1"/>
    <col min="6670" max="6670" width="11" style="32" customWidth="1"/>
    <col min="6671" max="6671" width="9.28515625" style="32" bestFit="1" customWidth="1"/>
    <col min="6672" max="6672" width="12.140625" style="32" bestFit="1" customWidth="1"/>
    <col min="6673" max="6673" width="9.140625" style="32"/>
    <col min="6674" max="6674" width="5.42578125" style="32" customWidth="1"/>
    <col min="6675" max="6704" width="0" style="32" hidden="1" customWidth="1"/>
    <col min="6705" max="6913" width="9.140625" style="32"/>
    <col min="6914" max="6914" width="30.5703125" style="32" customWidth="1"/>
    <col min="6915" max="6915" width="11" style="32" customWidth="1"/>
    <col min="6916" max="6916" width="15.5703125" style="32" customWidth="1"/>
    <col min="6917" max="6917" width="15.85546875" style="32" customWidth="1"/>
    <col min="6918" max="6918" width="16.42578125" style="32" customWidth="1"/>
    <col min="6919" max="6919" width="15.42578125" style="32" customWidth="1"/>
    <col min="6920" max="6921" width="9.85546875" style="32" customWidth="1"/>
    <col min="6922" max="6923" width="10.5703125" style="32" customWidth="1"/>
    <col min="6924" max="6924" width="10.28515625" style="32" customWidth="1"/>
    <col min="6925" max="6925" width="15.85546875" style="32" customWidth="1"/>
    <col min="6926" max="6926" width="11" style="32" customWidth="1"/>
    <col min="6927" max="6927" width="9.28515625" style="32" bestFit="1" customWidth="1"/>
    <col min="6928" max="6928" width="12.140625" style="32" bestFit="1" customWidth="1"/>
    <col min="6929" max="6929" width="9.140625" style="32"/>
    <col min="6930" max="6930" width="5.42578125" style="32" customWidth="1"/>
    <col min="6931" max="6960" width="0" style="32" hidden="1" customWidth="1"/>
    <col min="6961" max="7169" width="9.140625" style="32"/>
    <col min="7170" max="7170" width="30.5703125" style="32" customWidth="1"/>
    <col min="7171" max="7171" width="11" style="32" customWidth="1"/>
    <col min="7172" max="7172" width="15.5703125" style="32" customWidth="1"/>
    <col min="7173" max="7173" width="15.85546875" style="32" customWidth="1"/>
    <col min="7174" max="7174" width="16.42578125" style="32" customWidth="1"/>
    <col min="7175" max="7175" width="15.42578125" style="32" customWidth="1"/>
    <col min="7176" max="7177" width="9.85546875" style="32" customWidth="1"/>
    <col min="7178" max="7179" width="10.5703125" style="32" customWidth="1"/>
    <col min="7180" max="7180" width="10.28515625" style="32" customWidth="1"/>
    <col min="7181" max="7181" width="15.85546875" style="32" customWidth="1"/>
    <col min="7182" max="7182" width="11" style="32" customWidth="1"/>
    <col min="7183" max="7183" width="9.28515625" style="32" bestFit="1" customWidth="1"/>
    <col min="7184" max="7184" width="12.140625" style="32" bestFit="1" customWidth="1"/>
    <col min="7185" max="7185" width="9.140625" style="32"/>
    <col min="7186" max="7186" width="5.42578125" style="32" customWidth="1"/>
    <col min="7187" max="7216" width="0" style="32" hidden="1" customWidth="1"/>
    <col min="7217" max="7425" width="9.140625" style="32"/>
    <col min="7426" max="7426" width="30.5703125" style="32" customWidth="1"/>
    <col min="7427" max="7427" width="11" style="32" customWidth="1"/>
    <col min="7428" max="7428" width="15.5703125" style="32" customWidth="1"/>
    <col min="7429" max="7429" width="15.85546875" style="32" customWidth="1"/>
    <col min="7430" max="7430" width="16.42578125" style="32" customWidth="1"/>
    <col min="7431" max="7431" width="15.42578125" style="32" customWidth="1"/>
    <col min="7432" max="7433" width="9.85546875" style="32" customWidth="1"/>
    <col min="7434" max="7435" width="10.5703125" style="32" customWidth="1"/>
    <col min="7436" max="7436" width="10.28515625" style="32" customWidth="1"/>
    <col min="7437" max="7437" width="15.85546875" style="32" customWidth="1"/>
    <col min="7438" max="7438" width="11" style="32" customWidth="1"/>
    <col min="7439" max="7439" width="9.28515625" style="32" bestFit="1" customWidth="1"/>
    <col min="7440" max="7440" width="12.140625" style="32" bestFit="1" customWidth="1"/>
    <col min="7441" max="7441" width="9.140625" style="32"/>
    <col min="7442" max="7442" width="5.42578125" style="32" customWidth="1"/>
    <col min="7443" max="7472" width="0" style="32" hidden="1" customWidth="1"/>
    <col min="7473" max="7681" width="9.140625" style="32"/>
    <col min="7682" max="7682" width="30.5703125" style="32" customWidth="1"/>
    <col min="7683" max="7683" width="11" style="32" customWidth="1"/>
    <col min="7684" max="7684" width="15.5703125" style="32" customWidth="1"/>
    <col min="7685" max="7685" width="15.85546875" style="32" customWidth="1"/>
    <col min="7686" max="7686" width="16.42578125" style="32" customWidth="1"/>
    <col min="7687" max="7687" width="15.42578125" style="32" customWidth="1"/>
    <col min="7688" max="7689" width="9.85546875" style="32" customWidth="1"/>
    <col min="7690" max="7691" width="10.5703125" style="32" customWidth="1"/>
    <col min="7692" max="7692" width="10.28515625" style="32" customWidth="1"/>
    <col min="7693" max="7693" width="15.85546875" style="32" customWidth="1"/>
    <col min="7694" max="7694" width="11" style="32" customWidth="1"/>
    <col min="7695" max="7695" width="9.28515625" style="32" bestFit="1" customWidth="1"/>
    <col min="7696" max="7696" width="12.140625" style="32" bestFit="1" customWidth="1"/>
    <col min="7697" max="7697" width="9.140625" style="32"/>
    <col min="7698" max="7698" width="5.42578125" style="32" customWidth="1"/>
    <col min="7699" max="7728" width="0" style="32" hidden="1" customWidth="1"/>
    <col min="7729" max="7937" width="9.140625" style="32"/>
    <col min="7938" max="7938" width="30.5703125" style="32" customWidth="1"/>
    <col min="7939" max="7939" width="11" style="32" customWidth="1"/>
    <col min="7940" max="7940" width="15.5703125" style="32" customWidth="1"/>
    <col min="7941" max="7941" width="15.85546875" style="32" customWidth="1"/>
    <col min="7942" max="7942" width="16.42578125" style="32" customWidth="1"/>
    <col min="7943" max="7943" width="15.42578125" style="32" customWidth="1"/>
    <col min="7944" max="7945" width="9.85546875" style="32" customWidth="1"/>
    <col min="7946" max="7947" width="10.5703125" style="32" customWidth="1"/>
    <col min="7948" max="7948" width="10.28515625" style="32" customWidth="1"/>
    <col min="7949" max="7949" width="15.85546875" style="32" customWidth="1"/>
    <col min="7950" max="7950" width="11" style="32" customWidth="1"/>
    <col min="7951" max="7951" width="9.28515625" style="32" bestFit="1" customWidth="1"/>
    <col min="7952" max="7952" width="12.140625" style="32" bestFit="1" customWidth="1"/>
    <col min="7953" max="7953" width="9.140625" style="32"/>
    <col min="7954" max="7954" width="5.42578125" style="32" customWidth="1"/>
    <col min="7955" max="7984" width="0" style="32" hidden="1" customWidth="1"/>
    <col min="7985" max="8193" width="9.140625" style="32"/>
    <col min="8194" max="8194" width="30.5703125" style="32" customWidth="1"/>
    <col min="8195" max="8195" width="11" style="32" customWidth="1"/>
    <col min="8196" max="8196" width="15.5703125" style="32" customWidth="1"/>
    <col min="8197" max="8197" width="15.85546875" style="32" customWidth="1"/>
    <col min="8198" max="8198" width="16.42578125" style="32" customWidth="1"/>
    <col min="8199" max="8199" width="15.42578125" style="32" customWidth="1"/>
    <col min="8200" max="8201" width="9.85546875" style="32" customWidth="1"/>
    <col min="8202" max="8203" width="10.5703125" style="32" customWidth="1"/>
    <col min="8204" max="8204" width="10.28515625" style="32" customWidth="1"/>
    <col min="8205" max="8205" width="15.85546875" style="32" customWidth="1"/>
    <col min="8206" max="8206" width="11" style="32" customWidth="1"/>
    <col min="8207" max="8207" width="9.28515625" style="32" bestFit="1" customWidth="1"/>
    <col min="8208" max="8208" width="12.140625" style="32" bestFit="1" customWidth="1"/>
    <col min="8209" max="8209" width="9.140625" style="32"/>
    <col min="8210" max="8210" width="5.42578125" style="32" customWidth="1"/>
    <col min="8211" max="8240" width="0" style="32" hidden="1" customWidth="1"/>
    <col min="8241" max="8449" width="9.140625" style="32"/>
    <col min="8450" max="8450" width="30.5703125" style="32" customWidth="1"/>
    <col min="8451" max="8451" width="11" style="32" customWidth="1"/>
    <col min="8452" max="8452" width="15.5703125" style="32" customWidth="1"/>
    <col min="8453" max="8453" width="15.85546875" style="32" customWidth="1"/>
    <col min="8454" max="8454" width="16.42578125" style="32" customWidth="1"/>
    <col min="8455" max="8455" width="15.42578125" style="32" customWidth="1"/>
    <col min="8456" max="8457" width="9.85546875" style="32" customWidth="1"/>
    <col min="8458" max="8459" width="10.5703125" style="32" customWidth="1"/>
    <col min="8460" max="8460" width="10.28515625" style="32" customWidth="1"/>
    <col min="8461" max="8461" width="15.85546875" style="32" customWidth="1"/>
    <col min="8462" max="8462" width="11" style="32" customWidth="1"/>
    <col min="8463" max="8463" width="9.28515625" style="32" bestFit="1" customWidth="1"/>
    <col min="8464" max="8464" width="12.140625" style="32" bestFit="1" customWidth="1"/>
    <col min="8465" max="8465" width="9.140625" style="32"/>
    <col min="8466" max="8466" width="5.42578125" style="32" customWidth="1"/>
    <col min="8467" max="8496" width="0" style="32" hidden="1" customWidth="1"/>
    <col min="8497" max="8705" width="9.140625" style="32"/>
    <col min="8706" max="8706" width="30.5703125" style="32" customWidth="1"/>
    <col min="8707" max="8707" width="11" style="32" customWidth="1"/>
    <col min="8708" max="8708" width="15.5703125" style="32" customWidth="1"/>
    <col min="8709" max="8709" width="15.85546875" style="32" customWidth="1"/>
    <col min="8710" max="8710" width="16.42578125" style="32" customWidth="1"/>
    <col min="8711" max="8711" width="15.42578125" style="32" customWidth="1"/>
    <col min="8712" max="8713" width="9.85546875" style="32" customWidth="1"/>
    <col min="8714" max="8715" width="10.5703125" style="32" customWidth="1"/>
    <col min="8716" max="8716" width="10.28515625" style="32" customWidth="1"/>
    <col min="8717" max="8717" width="15.85546875" style="32" customWidth="1"/>
    <col min="8718" max="8718" width="11" style="32" customWidth="1"/>
    <col min="8719" max="8719" width="9.28515625" style="32" bestFit="1" customWidth="1"/>
    <col min="8720" max="8720" width="12.140625" style="32" bestFit="1" customWidth="1"/>
    <col min="8721" max="8721" width="9.140625" style="32"/>
    <col min="8722" max="8722" width="5.42578125" style="32" customWidth="1"/>
    <col min="8723" max="8752" width="0" style="32" hidden="1" customWidth="1"/>
    <col min="8753" max="8961" width="9.140625" style="32"/>
    <col min="8962" max="8962" width="30.5703125" style="32" customWidth="1"/>
    <col min="8963" max="8963" width="11" style="32" customWidth="1"/>
    <col min="8964" max="8964" width="15.5703125" style="32" customWidth="1"/>
    <col min="8965" max="8965" width="15.85546875" style="32" customWidth="1"/>
    <col min="8966" max="8966" width="16.42578125" style="32" customWidth="1"/>
    <col min="8967" max="8967" width="15.42578125" style="32" customWidth="1"/>
    <col min="8968" max="8969" width="9.85546875" style="32" customWidth="1"/>
    <col min="8970" max="8971" width="10.5703125" style="32" customWidth="1"/>
    <col min="8972" max="8972" width="10.28515625" style="32" customWidth="1"/>
    <col min="8973" max="8973" width="15.85546875" style="32" customWidth="1"/>
    <col min="8974" max="8974" width="11" style="32" customWidth="1"/>
    <col min="8975" max="8975" width="9.28515625" style="32" bestFit="1" customWidth="1"/>
    <col min="8976" max="8976" width="12.140625" style="32" bestFit="1" customWidth="1"/>
    <col min="8977" max="8977" width="9.140625" style="32"/>
    <col min="8978" max="8978" width="5.42578125" style="32" customWidth="1"/>
    <col min="8979" max="9008" width="0" style="32" hidden="1" customWidth="1"/>
    <col min="9009" max="9217" width="9.140625" style="32"/>
    <col min="9218" max="9218" width="30.5703125" style="32" customWidth="1"/>
    <col min="9219" max="9219" width="11" style="32" customWidth="1"/>
    <col min="9220" max="9220" width="15.5703125" style="32" customWidth="1"/>
    <col min="9221" max="9221" width="15.85546875" style="32" customWidth="1"/>
    <col min="9222" max="9222" width="16.42578125" style="32" customWidth="1"/>
    <col min="9223" max="9223" width="15.42578125" style="32" customWidth="1"/>
    <col min="9224" max="9225" width="9.85546875" style="32" customWidth="1"/>
    <col min="9226" max="9227" width="10.5703125" style="32" customWidth="1"/>
    <col min="9228" max="9228" width="10.28515625" style="32" customWidth="1"/>
    <col min="9229" max="9229" width="15.85546875" style="32" customWidth="1"/>
    <col min="9230" max="9230" width="11" style="32" customWidth="1"/>
    <col min="9231" max="9231" width="9.28515625" style="32" bestFit="1" customWidth="1"/>
    <col min="9232" max="9232" width="12.140625" style="32" bestFit="1" customWidth="1"/>
    <col min="9233" max="9233" width="9.140625" style="32"/>
    <col min="9234" max="9234" width="5.42578125" style="32" customWidth="1"/>
    <col min="9235" max="9264" width="0" style="32" hidden="1" customWidth="1"/>
    <col min="9265" max="9473" width="9.140625" style="32"/>
    <col min="9474" max="9474" width="30.5703125" style="32" customWidth="1"/>
    <col min="9475" max="9475" width="11" style="32" customWidth="1"/>
    <col min="9476" max="9476" width="15.5703125" style="32" customWidth="1"/>
    <col min="9477" max="9477" width="15.85546875" style="32" customWidth="1"/>
    <col min="9478" max="9478" width="16.42578125" style="32" customWidth="1"/>
    <col min="9479" max="9479" width="15.42578125" style="32" customWidth="1"/>
    <col min="9480" max="9481" width="9.85546875" style="32" customWidth="1"/>
    <col min="9482" max="9483" width="10.5703125" style="32" customWidth="1"/>
    <col min="9484" max="9484" width="10.28515625" style="32" customWidth="1"/>
    <col min="9485" max="9485" width="15.85546875" style="32" customWidth="1"/>
    <col min="9486" max="9486" width="11" style="32" customWidth="1"/>
    <col min="9487" max="9487" width="9.28515625" style="32" bestFit="1" customWidth="1"/>
    <col min="9488" max="9488" width="12.140625" style="32" bestFit="1" customWidth="1"/>
    <col min="9489" max="9489" width="9.140625" style="32"/>
    <col min="9490" max="9490" width="5.42578125" style="32" customWidth="1"/>
    <col min="9491" max="9520" width="0" style="32" hidden="1" customWidth="1"/>
    <col min="9521" max="9729" width="9.140625" style="32"/>
    <col min="9730" max="9730" width="30.5703125" style="32" customWidth="1"/>
    <col min="9731" max="9731" width="11" style="32" customWidth="1"/>
    <col min="9732" max="9732" width="15.5703125" style="32" customWidth="1"/>
    <col min="9733" max="9733" width="15.85546875" style="32" customWidth="1"/>
    <col min="9734" max="9734" width="16.42578125" style="32" customWidth="1"/>
    <col min="9735" max="9735" width="15.42578125" style="32" customWidth="1"/>
    <col min="9736" max="9737" width="9.85546875" style="32" customWidth="1"/>
    <col min="9738" max="9739" width="10.5703125" style="32" customWidth="1"/>
    <col min="9740" max="9740" width="10.28515625" style="32" customWidth="1"/>
    <col min="9741" max="9741" width="15.85546875" style="32" customWidth="1"/>
    <col min="9742" max="9742" width="11" style="32" customWidth="1"/>
    <col min="9743" max="9743" width="9.28515625" style="32" bestFit="1" customWidth="1"/>
    <col min="9744" max="9744" width="12.140625" style="32" bestFit="1" customWidth="1"/>
    <col min="9745" max="9745" width="9.140625" style="32"/>
    <col min="9746" max="9746" width="5.42578125" style="32" customWidth="1"/>
    <col min="9747" max="9776" width="0" style="32" hidden="1" customWidth="1"/>
    <col min="9777" max="9985" width="9.140625" style="32"/>
    <col min="9986" max="9986" width="30.5703125" style="32" customWidth="1"/>
    <col min="9987" max="9987" width="11" style="32" customWidth="1"/>
    <col min="9988" max="9988" width="15.5703125" style="32" customWidth="1"/>
    <col min="9989" max="9989" width="15.85546875" style="32" customWidth="1"/>
    <col min="9990" max="9990" width="16.42578125" style="32" customWidth="1"/>
    <col min="9991" max="9991" width="15.42578125" style="32" customWidth="1"/>
    <col min="9992" max="9993" width="9.85546875" style="32" customWidth="1"/>
    <col min="9994" max="9995" width="10.5703125" style="32" customWidth="1"/>
    <col min="9996" max="9996" width="10.28515625" style="32" customWidth="1"/>
    <col min="9997" max="9997" width="15.85546875" style="32" customWidth="1"/>
    <col min="9998" max="9998" width="11" style="32" customWidth="1"/>
    <col min="9999" max="9999" width="9.28515625" style="32" bestFit="1" customWidth="1"/>
    <col min="10000" max="10000" width="12.140625" style="32" bestFit="1" customWidth="1"/>
    <col min="10001" max="10001" width="9.140625" style="32"/>
    <col min="10002" max="10002" width="5.42578125" style="32" customWidth="1"/>
    <col min="10003" max="10032" width="0" style="32" hidden="1" customWidth="1"/>
    <col min="10033" max="10241" width="9.140625" style="32"/>
    <col min="10242" max="10242" width="30.5703125" style="32" customWidth="1"/>
    <col min="10243" max="10243" width="11" style="32" customWidth="1"/>
    <col min="10244" max="10244" width="15.5703125" style="32" customWidth="1"/>
    <col min="10245" max="10245" width="15.85546875" style="32" customWidth="1"/>
    <col min="10246" max="10246" width="16.42578125" style="32" customWidth="1"/>
    <col min="10247" max="10247" width="15.42578125" style="32" customWidth="1"/>
    <col min="10248" max="10249" width="9.85546875" style="32" customWidth="1"/>
    <col min="10250" max="10251" width="10.5703125" style="32" customWidth="1"/>
    <col min="10252" max="10252" width="10.28515625" style="32" customWidth="1"/>
    <col min="10253" max="10253" width="15.85546875" style="32" customWidth="1"/>
    <col min="10254" max="10254" width="11" style="32" customWidth="1"/>
    <col min="10255" max="10255" width="9.28515625" style="32" bestFit="1" customWidth="1"/>
    <col min="10256" max="10256" width="12.140625" style="32" bestFit="1" customWidth="1"/>
    <col min="10257" max="10257" width="9.140625" style="32"/>
    <col min="10258" max="10258" width="5.42578125" style="32" customWidth="1"/>
    <col min="10259" max="10288" width="0" style="32" hidden="1" customWidth="1"/>
    <col min="10289" max="10497" width="9.140625" style="32"/>
    <col min="10498" max="10498" width="30.5703125" style="32" customWidth="1"/>
    <col min="10499" max="10499" width="11" style="32" customWidth="1"/>
    <col min="10500" max="10500" width="15.5703125" style="32" customWidth="1"/>
    <col min="10501" max="10501" width="15.85546875" style="32" customWidth="1"/>
    <col min="10502" max="10502" width="16.42578125" style="32" customWidth="1"/>
    <col min="10503" max="10503" width="15.42578125" style="32" customWidth="1"/>
    <col min="10504" max="10505" width="9.85546875" style="32" customWidth="1"/>
    <col min="10506" max="10507" width="10.5703125" style="32" customWidth="1"/>
    <col min="10508" max="10508" width="10.28515625" style="32" customWidth="1"/>
    <col min="10509" max="10509" width="15.85546875" style="32" customWidth="1"/>
    <col min="10510" max="10510" width="11" style="32" customWidth="1"/>
    <col min="10511" max="10511" width="9.28515625" style="32" bestFit="1" customWidth="1"/>
    <col min="10512" max="10512" width="12.140625" style="32" bestFit="1" customWidth="1"/>
    <col min="10513" max="10513" width="9.140625" style="32"/>
    <col min="10514" max="10514" width="5.42578125" style="32" customWidth="1"/>
    <col min="10515" max="10544" width="0" style="32" hidden="1" customWidth="1"/>
    <col min="10545" max="10753" width="9.140625" style="32"/>
    <col min="10754" max="10754" width="30.5703125" style="32" customWidth="1"/>
    <col min="10755" max="10755" width="11" style="32" customWidth="1"/>
    <col min="10756" max="10756" width="15.5703125" style="32" customWidth="1"/>
    <col min="10757" max="10757" width="15.85546875" style="32" customWidth="1"/>
    <col min="10758" max="10758" width="16.42578125" style="32" customWidth="1"/>
    <col min="10759" max="10759" width="15.42578125" style="32" customWidth="1"/>
    <col min="10760" max="10761" width="9.85546875" style="32" customWidth="1"/>
    <col min="10762" max="10763" width="10.5703125" style="32" customWidth="1"/>
    <col min="10764" max="10764" width="10.28515625" style="32" customWidth="1"/>
    <col min="10765" max="10765" width="15.85546875" style="32" customWidth="1"/>
    <col min="10766" max="10766" width="11" style="32" customWidth="1"/>
    <col min="10767" max="10767" width="9.28515625" style="32" bestFit="1" customWidth="1"/>
    <col min="10768" max="10768" width="12.140625" style="32" bestFit="1" customWidth="1"/>
    <col min="10769" max="10769" width="9.140625" style="32"/>
    <col min="10770" max="10770" width="5.42578125" style="32" customWidth="1"/>
    <col min="10771" max="10800" width="0" style="32" hidden="1" customWidth="1"/>
    <col min="10801" max="11009" width="9.140625" style="32"/>
    <col min="11010" max="11010" width="30.5703125" style="32" customWidth="1"/>
    <col min="11011" max="11011" width="11" style="32" customWidth="1"/>
    <col min="11012" max="11012" width="15.5703125" style="32" customWidth="1"/>
    <col min="11013" max="11013" width="15.85546875" style="32" customWidth="1"/>
    <col min="11014" max="11014" width="16.42578125" style="32" customWidth="1"/>
    <col min="11015" max="11015" width="15.42578125" style="32" customWidth="1"/>
    <col min="11016" max="11017" width="9.85546875" style="32" customWidth="1"/>
    <col min="11018" max="11019" width="10.5703125" style="32" customWidth="1"/>
    <col min="11020" max="11020" width="10.28515625" style="32" customWidth="1"/>
    <col min="11021" max="11021" width="15.85546875" style="32" customWidth="1"/>
    <col min="11022" max="11022" width="11" style="32" customWidth="1"/>
    <col min="11023" max="11023" width="9.28515625" style="32" bestFit="1" customWidth="1"/>
    <col min="11024" max="11024" width="12.140625" style="32" bestFit="1" customWidth="1"/>
    <col min="11025" max="11025" width="9.140625" style="32"/>
    <col min="11026" max="11026" width="5.42578125" style="32" customWidth="1"/>
    <col min="11027" max="11056" width="0" style="32" hidden="1" customWidth="1"/>
    <col min="11057" max="11265" width="9.140625" style="32"/>
    <col min="11266" max="11266" width="30.5703125" style="32" customWidth="1"/>
    <col min="11267" max="11267" width="11" style="32" customWidth="1"/>
    <col min="11268" max="11268" width="15.5703125" style="32" customWidth="1"/>
    <col min="11269" max="11269" width="15.85546875" style="32" customWidth="1"/>
    <col min="11270" max="11270" width="16.42578125" style="32" customWidth="1"/>
    <col min="11271" max="11271" width="15.42578125" style="32" customWidth="1"/>
    <col min="11272" max="11273" width="9.85546875" style="32" customWidth="1"/>
    <col min="11274" max="11275" width="10.5703125" style="32" customWidth="1"/>
    <col min="11276" max="11276" width="10.28515625" style="32" customWidth="1"/>
    <col min="11277" max="11277" width="15.85546875" style="32" customWidth="1"/>
    <col min="11278" max="11278" width="11" style="32" customWidth="1"/>
    <col min="11279" max="11279" width="9.28515625" style="32" bestFit="1" customWidth="1"/>
    <col min="11280" max="11280" width="12.140625" style="32" bestFit="1" customWidth="1"/>
    <col min="11281" max="11281" width="9.140625" style="32"/>
    <col min="11282" max="11282" width="5.42578125" style="32" customWidth="1"/>
    <col min="11283" max="11312" width="0" style="32" hidden="1" customWidth="1"/>
    <col min="11313" max="11521" width="9.140625" style="32"/>
    <col min="11522" max="11522" width="30.5703125" style="32" customWidth="1"/>
    <col min="11523" max="11523" width="11" style="32" customWidth="1"/>
    <col min="11524" max="11524" width="15.5703125" style="32" customWidth="1"/>
    <col min="11525" max="11525" width="15.85546875" style="32" customWidth="1"/>
    <col min="11526" max="11526" width="16.42578125" style="32" customWidth="1"/>
    <col min="11527" max="11527" width="15.42578125" style="32" customWidth="1"/>
    <col min="11528" max="11529" width="9.85546875" style="32" customWidth="1"/>
    <col min="11530" max="11531" width="10.5703125" style="32" customWidth="1"/>
    <col min="11532" max="11532" width="10.28515625" style="32" customWidth="1"/>
    <col min="11533" max="11533" width="15.85546875" style="32" customWidth="1"/>
    <col min="11534" max="11534" width="11" style="32" customWidth="1"/>
    <col min="11535" max="11535" width="9.28515625" style="32" bestFit="1" customWidth="1"/>
    <col min="11536" max="11536" width="12.140625" style="32" bestFit="1" customWidth="1"/>
    <col min="11537" max="11537" width="9.140625" style="32"/>
    <col min="11538" max="11538" width="5.42578125" style="32" customWidth="1"/>
    <col min="11539" max="11568" width="0" style="32" hidden="1" customWidth="1"/>
    <col min="11569" max="11777" width="9.140625" style="32"/>
    <col min="11778" max="11778" width="30.5703125" style="32" customWidth="1"/>
    <col min="11779" max="11779" width="11" style="32" customWidth="1"/>
    <col min="11780" max="11780" width="15.5703125" style="32" customWidth="1"/>
    <col min="11781" max="11781" width="15.85546875" style="32" customWidth="1"/>
    <col min="11782" max="11782" width="16.42578125" style="32" customWidth="1"/>
    <col min="11783" max="11783" width="15.42578125" style="32" customWidth="1"/>
    <col min="11784" max="11785" width="9.85546875" style="32" customWidth="1"/>
    <col min="11786" max="11787" width="10.5703125" style="32" customWidth="1"/>
    <col min="11788" max="11788" width="10.28515625" style="32" customWidth="1"/>
    <col min="11789" max="11789" width="15.85546875" style="32" customWidth="1"/>
    <col min="11790" max="11790" width="11" style="32" customWidth="1"/>
    <col min="11791" max="11791" width="9.28515625" style="32" bestFit="1" customWidth="1"/>
    <col min="11792" max="11792" width="12.140625" style="32" bestFit="1" customWidth="1"/>
    <col min="11793" max="11793" width="9.140625" style="32"/>
    <col min="11794" max="11794" width="5.42578125" style="32" customWidth="1"/>
    <col min="11795" max="11824" width="0" style="32" hidden="1" customWidth="1"/>
    <col min="11825" max="12033" width="9.140625" style="32"/>
    <col min="12034" max="12034" width="30.5703125" style="32" customWidth="1"/>
    <col min="12035" max="12035" width="11" style="32" customWidth="1"/>
    <col min="12036" max="12036" width="15.5703125" style="32" customWidth="1"/>
    <col min="12037" max="12037" width="15.85546875" style="32" customWidth="1"/>
    <col min="12038" max="12038" width="16.42578125" style="32" customWidth="1"/>
    <col min="12039" max="12039" width="15.42578125" style="32" customWidth="1"/>
    <col min="12040" max="12041" width="9.85546875" style="32" customWidth="1"/>
    <col min="12042" max="12043" width="10.5703125" style="32" customWidth="1"/>
    <col min="12044" max="12044" width="10.28515625" style="32" customWidth="1"/>
    <col min="12045" max="12045" width="15.85546875" style="32" customWidth="1"/>
    <col min="12046" max="12046" width="11" style="32" customWidth="1"/>
    <col min="12047" max="12047" width="9.28515625" style="32" bestFit="1" customWidth="1"/>
    <col min="12048" max="12048" width="12.140625" style="32" bestFit="1" customWidth="1"/>
    <col min="12049" max="12049" width="9.140625" style="32"/>
    <col min="12050" max="12050" width="5.42578125" style="32" customWidth="1"/>
    <col min="12051" max="12080" width="0" style="32" hidden="1" customWidth="1"/>
    <col min="12081" max="12289" width="9.140625" style="32"/>
    <col min="12290" max="12290" width="30.5703125" style="32" customWidth="1"/>
    <col min="12291" max="12291" width="11" style="32" customWidth="1"/>
    <col min="12292" max="12292" width="15.5703125" style="32" customWidth="1"/>
    <col min="12293" max="12293" width="15.85546875" style="32" customWidth="1"/>
    <col min="12294" max="12294" width="16.42578125" style="32" customWidth="1"/>
    <col min="12295" max="12295" width="15.42578125" style="32" customWidth="1"/>
    <col min="12296" max="12297" width="9.85546875" style="32" customWidth="1"/>
    <col min="12298" max="12299" width="10.5703125" style="32" customWidth="1"/>
    <col min="12300" max="12300" width="10.28515625" style="32" customWidth="1"/>
    <col min="12301" max="12301" width="15.85546875" style="32" customWidth="1"/>
    <col min="12302" max="12302" width="11" style="32" customWidth="1"/>
    <col min="12303" max="12303" width="9.28515625" style="32" bestFit="1" customWidth="1"/>
    <col min="12304" max="12304" width="12.140625" style="32" bestFit="1" customWidth="1"/>
    <col min="12305" max="12305" width="9.140625" style="32"/>
    <col min="12306" max="12306" width="5.42578125" style="32" customWidth="1"/>
    <col min="12307" max="12336" width="0" style="32" hidden="1" customWidth="1"/>
    <col min="12337" max="12545" width="9.140625" style="32"/>
    <col min="12546" max="12546" width="30.5703125" style="32" customWidth="1"/>
    <col min="12547" max="12547" width="11" style="32" customWidth="1"/>
    <col min="12548" max="12548" width="15.5703125" style="32" customWidth="1"/>
    <col min="12549" max="12549" width="15.85546875" style="32" customWidth="1"/>
    <col min="12550" max="12550" width="16.42578125" style="32" customWidth="1"/>
    <col min="12551" max="12551" width="15.42578125" style="32" customWidth="1"/>
    <col min="12552" max="12553" width="9.85546875" style="32" customWidth="1"/>
    <col min="12554" max="12555" width="10.5703125" style="32" customWidth="1"/>
    <col min="12556" max="12556" width="10.28515625" style="32" customWidth="1"/>
    <col min="12557" max="12557" width="15.85546875" style="32" customWidth="1"/>
    <col min="12558" max="12558" width="11" style="32" customWidth="1"/>
    <col min="12559" max="12559" width="9.28515625" style="32" bestFit="1" customWidth="1"/>
    <col min="12560" max="12560" width="12.140625" style="32" bestFit="1" customWidth="1"/>
    <col min="12561" max="12561" width="9.140625" style="32"/>
    <col min="12562" max="12562" width="5.42578125" style="32" customWidth="1"/>
    <col min="12563" max="12592" width="0" style="32" hidden="1" customWidth="1"/>
    <col min="12593" max="12801" width="9.140625" style="32"/>
    <col min="12802" max="12802" width="30.5703125" style="32" customWidth="1"/>
    <col min="12803" max="12803" width="11" style="32" customWidth="1"/>
    <col min="12804" max="12804" width="15.5703125" style="32" customWidth="1"/>
    <col min="12805" max="12805" width="15.85546875" style="32" customWidth="1"/>
    <col min="12806" max="12806" width="16.42578125" style="32" customWidth="1"/>
    <col min="12807" max="12807" width="15.42578125" style="32" customWidth="1"/>
    <col min="12808" max="12809" width="9.85546875" style="32" customWidth="1"/>
    <col min="12810" max="12811" width="10.5703125" style="32" customWidth="1"/>
    <col min="12812" max="12812" width="10.28515625" style="32" customWidth="1"/>
    <col min="12813" max="12813" width="15.85546875" style="32" customWidth="1"/>
    <col min="12814" max="12814" width="11" style="32" customWidth="1"/>
    <col min="12815" max="12815" width="9.28515625" style="32" bestFit="1" customWidth="1"/>
    <col min="12816" max="12816" width="12.140625" style="32" bestFit="1" customWidth="1"/>
    <col min="12817" max="12817" width="9.140625" style="32"/>
    <col min="12818" max="12818" width="5.42578125" style="32" customWidth="1"/>
    <col min="12819" max="12848" width="0" style="32" hidden="1" customWidth="1"/>
    <col min="12849" max="13057" width="9.140625" style="32"/>
    <col min="13058" max="13058" width="30.5703125" style="32" customWidth="1"/>
    <col min="13059" max="13059" width="11" style="32" customWidth="1"/>
    <col min="13060" max="13060" width="15.5703125" style="32" customWidth="1"/>
    <col min="13061" max="13061" width="15.85546875" style="32" customWidth="1"/>
    <col min="13062" max="13062" width="16.42578125" style="32" customWidth="1"/>
    <col min="13063" max="13063" width="15.42578125" style="32" customWidth="1"/>
    <col min="13064" max="13065" width="9.85546875" style="32" customWidth="1"/>
    <col min="13066" max="13067" width="10.5703125" style="32" customWidth="1"/>
    <col min="13068" max="13068" width="10.28515625" style="32" customWidth="1"/>
    <col min="13069" max="13069" width="15.85546875" style="32" customWidth="1"/>
    <col min="13070" max="13070" width="11" style="32" customWidth="1"/>
    <col min="13071" max="13071" width="9.28515625" style="32" bestFit="1" customWidth="1"/>
    <col min="13072" max="13072" width="12.140625" style="32" bestFit="1" customWidth="1"/>
    <col min="13073" max="13073" width="9.140625" style="32"/>
    <col min="13074" max="13074" width="5.42578125" style="32" customWidth="1"/>
    <col min="13075" max="13104" width="0" style="32" hidden="1" customWidth="1"/>
    <col min="13105" max="13313" width="9.140625" style="32"/>
    <col min="13314" max="13314" width="30.5703125" style="32" customWidth="1"/>
    <col min="13315" max="13315" width="11" style="32" customWidth="1"/>
    <col min="13316" max="13316" width="15.5703125" style="32" customWidth="1"/>
    <col min="13317" max="13317" width="15.85546875" style="32" customWidth="1"/>
    <col min="13318" max="13318" width="16.42578125" style="32" customWidth="1"/>
    <col min="13319" max="13319" width="15.42578125" style="32" customWidth="1"/>
    <col min="13320" max="13321" width="9.85546875" style="32" customWidth="1"/>
    <col min="13322" max="13323" width="10.5703125" style="32" customWidth="1"/>
    <col min="13324" max="13324" width="10.28515625" style="32" customWidth="1"/>
    <col min="13325" max="13325" width="15.85546875" style="32" customWidth="1"/>
    <col min="13326" max="13326" width="11" style="32" customWidth="1"/>
    <col min="13327" max="13327" width="9.28515625" style="32" bestFit="1" customWidth="1"/>
    <col min="13328" max="13328" width="12.140625" style="32" bestFit="1" customWidth="1"/>
    <col min="13329" max="13329" width="9.140625" style="32"/>
    <col min="13330" max="13330" width="5.42578125" style="32" customWidth="1"/>
    <col min="13331" max="13360" width="0" style="32" hidden="1" customWidth="1"/>
    <col min="13361" max="13569" width="9.140625" style="32"/>
    <col min="13570" max="13570" width="30.5703125" style="32" customWidth="1"/>
    <col min="13571" max="13571" width="11" style="32" customWidth="1"/>
    <col min="13572" max="13572" width="15.5703125" style="32" customWidth="1"/>
    <col min="13573" max="13573" width="15.85546875" style="32" customWidth="1"/>
    <col min="13574" max="13574" width="16.42578125" style="32" customWidth="1"/>
    <col min="13575" max="13575" width="15.42578125" style="32" customWidth="1"/>
    <col min="13576" max="13577" width="9.85546875" style="32" customWidth="1"/>
    <col min="13578" max="13579" width="10.5703125" style="32" customWidth="1"/>
    <col min="13580" max="13580" width="10.28515625" style="32" customWidth="1"/>
    <col min="13581" max="13581" width="15.85546875" style="32" customWidth="1"/>
    <col min="13582" max="13582" width="11" style="32" customWidth="1"/>
    <col min="13583" max="13583" width="9.28515625" style="32" bestFit="1" customWidth="1"/>
    <col min="13584" max="13584" width="12.140625" style="32" bestFit="1" customWidth="1"/>
    <col min="13585" max="13585" width="9.140625" style="32"/>
    <col min="13586" max="13586" width="5.42578125" style="32" customWidth="1"/>
    <col min="13587" max="13616" width="0" style="32" hidden="1" customWidth="1"/>
    <col min="13617" max="13825" width="9.140625" style="32"/>
    <col min="13826" max="13826" width="30.5703125" style="32" customWidth="1"/>
    <col min="13827" max="13827" width="11" style="32" customWidth="1"/>
    <col min="13828" max="13828" width="15.5703125" style="32" customWidth="1"/>
    <col min="13829" max="13829" width="15.85546875" style="32" customWidth="1"/>
    <col min="13830" max="13830" width="16.42578125" style="32" customWidth="1"/>
    <col min="13831" max="13831" width="15.42578125" style="32" customWidth="1"/>
    <col min="13832" max="13833" width="9.85546875" style="32" customWidth="1"/>
    <col min="13834" max="13835" width="10.5703125" style="32" customWidth="1"/>
    <col min="13836" max="13836" width="10.28515625" style="32" customWidth="1"/>
    <col min="13837" max="13837" width="15.85546875" style="32" customWidth="1"/>
    <col min="13838" max="13838" width="11" style="32" customWidth="1"/>
    <col min="13839" max="13839" width="9.28515625" style="32" bestFit="1" customWidth="1"/>
    <col min="13840" max="13840" width="12.140625" style="32" bestFit="1" customWidth="1"/>
    <col min="13841" max="13841" width="9.140625" style="32"/>
    <col min="13842" max="13842" width="5.42578125" style="32" customWidth="1"/>
    <col min="13843" max="13872" width="0" style="32" hidden="1" customWidth="1"/>
    <col min="13873" max="14081" width="9.140625" style="32"/>
    <col min="14082" max="14082" width="30.5703125" style="32" customWidth="1"/>
    <col min="14083" max="14083" width="11" style="32" customWidth="1"/>
    <col min="14084" max="14084" width="15.5703125" style="32" customWidth="1"/>
    <col min="14085" max="14085" width="15.85546875" style="32" customWidth="1"/>
    <col min="14086" max="14086" width="16.42578125" style="32" customWidth="1"/>
    <col min="14087" max="14087" width="15.42578125" style="32" customWidth="1"/>
    <col min="14088" max="14089" width="9.85546875" style="32" customWidth="1"/>
    <col min="14090" max="14091" width="10.5703125" style="32" customWidth="1"/>
    <col min="14092" max="14092" width="10.28515625" style="32" customWidth="1"/>
    <col min="14093" max="14093" width="15.85546875" style="32" customWidth="1"/>
    <col min="14094" max="14094" width="11" style="32" customWidth="1"/>
    <col min="14095" max="14095" width="9.28515625" style="32" bestFit="1" customWidth="1"/>
    <col min="14096" max="14096" width="12.140625" style="32" bestFit="1" customWidth="1"/>
    <col min="14097" max="14097" width="9.140625" style="32"/>
    <col min="14098" max="14098" width="5.42578125" style="32" customWidth="1"/>
    <col min="14099" max="14128" width="0" style="32" hidden="1" customWidth="1"/>
    <col min="14129" max="14337" width="9.140625" style="32"/>
    <col min="14338" max="14338" width="30.5703125" style="32" customWidth="1"/>
    <col min="14339" max="14339" width="11" style="32" customWidth="1"/>
    <col min="14340" max="14340" width="15.5703125" style="32" customWidth="1"/>
    <col min="14341" max="14341" width="15.85546875" style="32" customWidth="1"/>
    <col min="14342" max="14342" width="16.42578125" style="32" customWidth="1"/>
    <col min="14343" max="14343" width="15.42578125" style="32" customWidth="1"/>
    <col min="14344" max="14345" width="9.85546875" style="32" customWidth="1"/>
    <col min="14346" max="14347" width="10.5703125" style="32" customWidth="1"/>
    <col min="14348" max="14348" width="10.28515625" style="32" customWidth="1"/>
    <col min="14349" max="14349" width="15.85546875" style="32" customWidth="1"/>
    <col min="14350" max="14350" width="11" style="32" customWidth="1"/>
    <col min="14351" max="14351" width="9.28515625" style="32" bestFit="1" customWidth="1"/>
    <col min="14352" max="14352" width="12.140625" style="32" bestFit="1" customWidth="1"/>
    <col min="14353" max="14353" width="9.140625" style="32"/>
    <col min="14354" max="14354" width="5.42578125" style="32" customWidth="1"/>
    <col min="14355" max="14384" width="0" style="32" hidden="1" customWidth="1"/>
    <col min="14385" max="14593" width="9.140625" style="32"/>
    <col min="14594" max="14594" width="30.5703125" style="32" customWidth="1"/>
    <col min="14595" max="14595" width="11" style="32" customWidth="1"/>
    <col min="14596" max="14596" width="15.5703125" style="32" customWidth="1"/>
    <col min="14597" max="14597" width="15.85546875" style="32" customWidth="1"/>
    <col min="14598" max="14598" width="16.42578125" style="32" customWidth="1"/>
    <col min="14599" max="14599" width="15.42578125" style="32" customWidth="1"/>
    <col min="14600" max="14601" width="9.85546875" style="32" customWidth="1"/>
    <col min="14602" max="14603" width="10.5703125" style="32" customWidth="1"/>
    <col min="14604" max="14604" width="10.28515625" style="32" customWidth="1"/>
    <col min="14605" max="14605" width="15.85546875" style="32" customWidth="1"/>
    <col min="14606" max="14606" width="11" style="32" customWidth="1"/>
    <col min="14607" max="14607" width="9.28515625" style="32" bestFit="1" customWidth="1"/>
    <col min="14608" max="14608" width="12.140625" style="32" bestFit="1" customWidth="1"/>
    <col min="14609" max="14609" width="9.140625" style="32"/>
    <col min="14610" max="14610" width="5.42578125" style="32" customWidth="1"/>
    <col min="14611" max="14640" width="0" style="32" hidden="1" customWidth="1"/>
    <col min="14641" max="14849" width="9.140625" style="32"/>
    <col min="14850" max="14850" width="30.5703125" style="32" customWidth="1"/>
    <col min="14851" max="14851" width="11" style="32" customWidth="1"/>
    <col min="14852" max="14852" width="15.5703125" style="32" customWidth="1"/>
    <col min="14853" max="14853" width="15.85546875" style="32" customWidth="1"/>
    <col min="14854" max="14854" width="16.42578125" style="32" customWidth="1"/>
    <col min="14855" max="14855" width="15.42578125" style="32" customWidth="1"/>
    <col min="14856" max="14857" width="9.85546875" style="32" customWidth="1"/>
    <col min="14858" max="14859" width="10.5703125" style="32" customWidth="1"/>
    <col min="14860" max="14860" width="10.28515625" style="32" customWidth="1"/>
    <col min="14861" max="14861" width="15.85546875" style="32" customWidth="1"/>
    <col min="14862" max="14862" width="11" style="32" customWidth="1"/>
    <col min="14863" max="14863" width="9.28515625" style="32" bestFit="1" customWidth="1"/>
    <col min="14864" max="14864" width="12.140625" style="32" bestFit="1" customWidth="1"/>
    <col min="14865" max="14865" width="9.140625" style="32"/>
    <col min="14866" max="14866" width="5.42578125" style="32" customWidth="1"/>
    <col min="14867" max="14896" width="0" style="32" hidden="1" customWidth="1"/>
    <col min="14897" max="15105" width="9.140625" style="32"/>
    <col min="15106" max="15106" width="30.5703125" style="32" customWidth="1"/>
    <col min="15107" max="15107" width="11" style="32" customWidth="1"/>
    <col min="15108" max="15108" width="15.5703125" style="32" customWidth="1"/>
    <col min="15109" max="15109" width="15.85546875" style="32" customWidth="1"/>
    <col min="15110" max="15110" width="16.42578125" style="32" customWidth="1"/>
    <col min="15111" max="15111" width="15.42578125" style="32" customWidth="1"/>
    <col min="15112" max="15113" width="9.85546875" style="32" customWidth="1"/>
    <col min="15114" max="15115" width="10.5703125" style="32" customWidth="1"/>
    <col min="15116" max="15116" width="10.28515625" style="32" customWidth="1"/>
    <col min="15117" max="15117" width="15.85546875" style="32" customWidth="1"/>
    <col min="15118" max="15118" width="11" style="32" customWidth="1"/>
    <col min="15119" max="15119" width="9.28515625" style="32" bestFit="1" customWidth="1"/>
    <col min="15120" max="15120" width="12.140625" style="32" bestFit="1" customWidth="1"/>
    <col min="15121" max="15121" width="9.140625" style="32"/>
    <col min="15122" max="15122" width="5.42578125" style="32" customWidth="1"/>
    <col min="15123" max="15152" width="0" style="32" hidden="1" customWidth="1"/>
    <col min="15153" max="15361" width="9.140625" style="32"/>
    <col min="15362" max="15362" width="30.5703125" style="32" customWidth="1"/>
    <col min="15363" max="15363" width="11" style="32" customWidth="1"/>
    <col min="15364" max="15364" width="15.5703125" style="32" customWidth="1"/>
    <col min="15365" max="15365" width="15.85546875" style="32" customWidth="1"/>
    <col min="15366" max="15366" width="16.42578125" style="32" customWidth="1"/>
    <col min="15367" max="15367" width="15.42578125" style="32" customWidth="1"/>
    <col min="15368" max="15369" width="9.85546875" style="32" customWidth="1"/>
    <col min="15370" max="15371" width="10.5703125" style="32" customWidth="1"/>
    <col min="15372" max="15372" width="10.28515625" style="32" customWidth="1"/>
    <col min="15373" max="15373" width="15.85546875" style="32" customWidth="1"/>
    <col min="15374" max="15374" width="11" style="32" customWidth="1"/>
    <col min="15375" max="15375" width="9.28515625" style="32" bestFit="1" customWidth="1"/>
    <col min="15376" max="15376" width="12.140625" style="32" bestFit="1" customWidth="1"/>
    <col min="15377" max="15377" width="9.140625" style="32"/>
    <col min="15378" max="15378" width="5.42578125" style="32" customWidth="1"/>
    <col min="15379" max="15408" width="0" style="32" hidden="1" customWidth="1"/>
    <col min="15409" max="15617" width="9.140625" style="32"/>
    <col min="15618" max="15618" width="30.5703125" style="32" customWidth="1"/>
    <col min="15619" max="15619" width="11" style="32" customWidth="1"/>
    <col min="15620" max="15620" width="15.5703125" style="32" customWidth="1"/>
    <col min="15621" max="15621" width="15.85546875" style="32" customWidth="1"/>
    <col min="15622" max="15622" width="16.42578125" style="32" customWidth="1"/>
    <col min="15623" max="15623" width="15.42578125" style="32" customWidth="1"/>
    <col min="15624" max="15625" width="9.85546875" style="32" customWidth="1"/>
    <col min="15626" max="15627" width="10.5703125" style="32" customWidth="1"/>
    <col min="15628" max="15628" width="10.28515625" style="32" customWidth="1"/>
    <col min="15629" max="15629" width="15.85546875" style="32" customWidth="1"/>
    <col min="15630" max="15630" width="11" style="32" customWidth="1"/>
    <col min="15631" max="15631" width="9.28515625" style="32" bestFit="1" customWidth="1"/>
    <col min="15632" max="15632" width="12.140625" style="32" bestFit="1" customWidth="1"/>
    <col min="15633" max="15633" width="9.140625" style="32"/>
    <col min="15634" max="15634" width="5.42578125" style="32" customWidth="1"/>
    <col min="15635" max="15664" width="0" style="32" hidden="1" customWidth="1"/>
    <col min="15665" max="15873" width="9.140625" style="32"/>
    <col min="15874" max="15874" width="30.5703125" style="32" customWidth="1"/>
    <col min="15875" max="15875" width="11" style="32" customWidth="1"/>
    <col min="15876" max="15876" width="15.5703125" style="32" customWidth="1"/>
    <col min="15877" max="15877" width="15.85546875" style="32" customWidth="1"/>
    <col min="15878" max="15878" width="16.42578125" style="32" customWidth="1"/>
    <col min="15879" max="15879" width="15.42578125" style="32" customWidth="1"/>
    <col min="15880" max="15881" width="9.85546875" style="32" customWidth="1"/>
    <col min="15882" max="15883" width="10.5703125" style="32" customWidth="1"/>
    <col min="15884" max="15884" width="10.28515625" style="32" customWidth="1"/>
    <col min="15885" max="15885" width="15.85546875" style="32" customWidth="1"/>
    <col min="15886" max="15886" width="11" style="32" customWidth="1"/>
    <col min="15887" max="15887" width="9.28515625" style="32" bestFit="1" customWidth="1"/>
    <col min="15888" max="15888" width="12.140625" style="32" bestFit="1" customWidth="1"/>
    <col min="15889" max="15889" width="9.140625" style="32"/>
    <col min="15890" max="15890" width="5.42578125" style="32" customWidth="1"/>
    <col min="15891" max="15920" width="0" style="32" hidden="1" customWidth="1"/>
    <col min="15921" max="16129" width="9.140625" style="32"/>
    <col min="16130" max="16130" width="30.5703125" style="32" customWidth="1"/>
    <col min="16131" max="16131" width="11" style="32" customWidth="1"/>
    <col min="16132" max="16132" width="15.5703125" style="32" customWidth="1"/>
    <col min="16133" max="16133" width="15.85546875" style="32" customWidth="1"/>
    <col min="16134" max="16134" width="16.42578125" style="32" customWidth="1"/>
    <col min="16135" max="16135" width="15.42578125" style="32" customWidth="1"/>
    <col min="16136" max="16137" width="9.85546875" style="32" customWidth="1"/>
    <col min="16138" max="16139" width="10.5703125" style="32" customWidth="1"/>
    <col min="16140" max="16140" width="10.28515625" style="32" customWidth="1"/>
    <col min="16141" max="16141" width="15.85546875" style="32" customWidth="1"/>
    <col min="16142" max="16142" width="11" style="32" customWidth="1"/>
    <col min="16143" max="16143" width="9.28515625" style="32" bestFit="1" customWidth="1"/>
    <col min="16144" max="16144" width="12.140625" style="32" bestFit="1" customWidth="1"/>
    <col min="16145" max="16145" width="9.140625" style="32"/>
    <col min="16146" max="16146" width="5.42578125" style="32" customWidth="1"/>
    <col min="16147" max="16176" width="0" style="32" hidden="1" customWidth="1"/>
    <col min="16177" max="16384" width="9.140625" style="32"/>
  </cols>
  <sheetData>
    <row r="1" spans="1:48" ht="12.75" customHeight="1" x14ac:dyDescent="0.2">
      <c r="A1" s="577" t="s">
        <v>374</v>
      </c>
      <c r="B1" s="577"/>
      <c r="C1" s="583" t="s">
        <v>52</v>
      </c>
      <c r="D1" s="583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78" t="s">
        <v>571</v>
      </c>
    </row>
    <row r="2" spans="1:48" ht="12.75" customHeight="1" x14ac:dyDescent="0.2">
      <c r="A2" s="577" t="s">
        <v>54</v>
      </c>
      <c r="B2" s="577"/>
      <c r="C2" s="584" t="s">
        <v>15</v>
      </c>
      <c r="D2" s="584"/>
      <c r="E2" s="157"/>
      <c r="F2" s="179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48" ht="12.75" customHeight="1" x14ac:dyDescent="0.2">
      <c r="A3" s="577" t="s">
        <v>55</v>
      </c>
      <c r="B3" s="577"/>
      <c r="C3" s="585" t="s">
        <v>250</v>
      </c>
      <c r="D3" s="585"/>
      <c r="E3" s="157"/>
      <c r="F3" s="179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</row>
    <row r="4" spans="1:48" ht="12.75" customHeight="1" x14ac:dyDescent="0.2">
      <c r="A4" s="577" t="s">
        <v>57</v>
      </c>
      <c r="B4" s="577"/>
      <c r="C4" s="584" t="s">
        <v>58</v>
      </c>
      <c r="D4" s="584"/>
      <c r="E4" s="157"/>
      <c r="F4" s="179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</row>
    <row r="5" spans="1:48" ht="12.75" customHeight="1" x14ac:dyDescent="0.2">
      <c r="A5" s="577" t="s">
        <v>59</v>
      </c>
      <c r="B5" s="577"/>
      <c r="C5" s="479" t="s">
        <v>60</v>
      </c>
      <c r="D5" s="191"/>
      <c r="E5" s="157"/>
      <c r="F5" s="179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</row>
    <row r="6" spans="1:48" ht="12.75" customHeight="1" x14ac:dyDescent="0.2">
      <c r="A6" s="577" t="s">
        <v>375</v>
      </c>
      <c r="B6" s="577"/>
      <c r="C6" s="157"/>
      <c r="D6" s="157"/>
      <c r="E6" s="157"/>
      <c r="F6" s="179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</row>
    <row r="7" spans="1:48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1:48" ht="12.75" customHeight="1" x14ac:dyDescent="0.2">
      <c r="A8" s="578" t="s">
        <v>376</v>
      </c>
      <c r="B8" s="578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</row>
    <row r="9" spans="1:48" ht="23.25" customHeight="1" x14ac:dyDescent="0.2">
      <c r="A9" s="578"/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</row>
    <row r="10" spans="1:48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</row>
    <row r="11" spans="1:48" x14ac:dyDescent="0.2">
      <c r="A11" s="579" t="s">
        <v>377</v>
      </c>
      <c r="B11" s="554" t="s">
        <v>378</v>
      </c>
      <c r="C11" s="554" t="s">
        <v>379</v>
      </c>
      <c r="D11" s="581" t="s">
        <v>380</v>
      </c>
      <c r="E11" s="582"/>
      <c r="F11" s="582"/>
      <c r="G11" s="582"/>
      <c r="H11" s="554" t="s">
        <v>381</v>
      </c>
      <c r="I11" s="554"/>
      <c r="J11" s="554"/>
      <c r="K11" s="554"/>
      <c r="L11" s="554"/>
      <c r="M11" s="554"/>
      <c r="N11" s="568" t="s">
        <v>382</v>
      </c>
      <c r="O11" s="569"/>
      <c r="P11" s="569"/>
      <c r="Q11" s="570"/>
      <c r="S11" s="574"/>
      <c r="T11" s="552"/>
      <c r="U11" s="563"/>
      <c r="V11" s="563"/>
      <c r="W11" s="552"/>
      <c r="X11" s="552"/>
      <c r="Y11" s="552"/>
      <c r="Z11" s="552"/>
      <c r="AA11" s="552"/>
      <c r="AB11" s="552"/>
      <c r="AC11" s="552"/>
      <c r="AD11" s="552"/>
      <c r="AE11" s="552"/>
      <c r="AF11" s="60"/>
      <c r="AG11" s="574"/>
      <c r="AH11" s="552"/>
      <c r="AI11" s="552"/>
      <c r="AJ11" s="552"/>
      <c r="AK11" s="563"/>
      <c r="AL11" s="563"/>
      <c r="AM11" s="552"/>
      <c r="AN11" s="552"/>
      <c r="AO11" s="552"/>
      <c r="AP11" s="552"/>
      <c r="AQ11" s="552"/>
      <c r="AR11" s="552"/>
      <c r="AS11" s="552"/>
      <c r="AT11" s="552"/>
      <c r="AU11" s="552"/>
      <c r="AV11" s="564"/>
    </row>
    <row r="12" spans="1:48" x14ac:dyDescent="0.2">
      <c r="A12" s="580"/>
      <c r="B12" s="554"/>
      <c r="C12" s="554"/>
      <c r="D12" s="582"/>
      <c r="E12" s="582"/>
      <c r="F12" s="582"/>
      <c r="G12" s="582"/>
      <c r="H12" s="554" t="s">
        <v>383</v>
      </c>
      <c r="I12" s="554"/>
      <c r="J12" s="554"/>
      <c r="K12" s="565" t="s">
        <v>384</v>
      </c>
      <c r="L12" s="566"/>
      <c r="M12" s="567"/>
      <c r="N12" s="571"/>
      <c r="O12" s="572"/>
      <c r="P12" s="572"/>
      <c r="Q12" s="573"/>
      <c r="S12" s="575"/>
      <c r="T12" s="563"/>
      <c r="U12" s="563"/>
      <c r="V12" s="563"/>
      <c r="W12" s="552"/>
      <c r="X12" s="552"/>
      <c r="Y12" s="552"/>
      <c r="Z12" s="552"/>
      <c r="AA12" s="563"/>
      <c r="AB12" s="563"/>
      <c r="AC12" s="552"/>
      <c r="AD12" s="552"/>
      <c r="AE12" s="552"/>
      <c r="AF12" s="60"/>
      <c r="AG12" s="575"/>
      <c r="AH12" s="563"/>
      <c r="AI12" s="563"/>
      <c r="AJ12" s="563"/>
      <c r="AK12" s="563"/>
      <c r="AL12" s="563"/>
      <c r="AM12" s="552"/>
      <c r="AN12" s="552"/>
      <c r="AO12" s="552"/>
      <c r="AP12" s="552"/>
      <c r="AQ12" s="563"/>
      <c r="AR12" s="563"/>
      <c r="AS12" s="552"/>
      <c r="AT12" s="552"/>
      <c r="AU12" s="552"/>
      <c r="AV12" s="564"/>
    </row>
    <row r="13" spans="1:48" ht="12.75" customHeight="1" x14ac:dyDescent="0.2">
      <c r="A13" s="580"/>
      <c r="B13" s="554"/>
      <c r="C13" s="554"/>
      <c r="D13" s="576" t="s">
        <v>385</v>
      </c>
      <c r="E13" s="576" t="s">
        <v>386</v>
      </c>
      <c r="F13" s="576" t="s">
        <v>387</v>
      </c>
      <c r="G13" s="576" t="s">
        <v>388</v>
      </c>
      <c r="H13" s="554" t="s">
        <v>389</v>
      </c>
      <c r="I13" s="554" t="s">
        <v>390</v>
      </c>
      <c r="J13" s="554" t="s">
        <v>391</v>
      </c>
      <c r="K13" s="554" t="s">
        <v>389</v>
      </c>
      <c r="L13" s="554" t="s">
        <v>390</v>
      </c>
      <c r="M13" s="554" t="s">
        <v>391</v>
      </c>
      <c r="N13" s="576" t="s">
        <v>385</v>
      </c>
      <c r="O13" s="576" t="s">
        <v>386</v>
      </c>
      <c r="P13" s="576" t="s">
        <v>387</v>
      </c>
      <c r="Q13" s="576" t="s">
        <v>388</v>
      </c>
      <c r="S13" s="575"/>
      <c r="T13" s="552"/>
      <c r="U13" s="552"/>
      <c r="V13" s="552"/>
      <c r="W13" s="552"/>
      <c r="X13" s="552"/>
      <c r="Y13" s="552"/>
      <c r="Z13" s="552"/>
      <c r="AA13" s="552"/>
      <c r="AB13" s="552"/>
      <c r="AC13" s="552"/>
      <c r="AD13" s="552"/>
      <c r="AE13" s="552"/>
      <c r="AF13" s="60"/>
      <c r="AG13" s="575"/>
      <c r="AH13" s="552"/>
      <c r="AI13" s="552"/>
      <c r="AJ13" s="552"/>
      <c r="AK13" s="552"/>
      <c r="AL13" s="552"/>
      <c r="AM13" s="552"/>
      <c r="AN13" s="552"/>
      <c r="AO13" s="552"/>
      <c r="AP13" s="552"/>
      <c r="AQ13" s="552"/>
      <c r="AR13" s="552"/>
      <c r="AS13" s="552"/>
      <c r="AT13" s="552"/>
      <c r="AU13" s="552"/>
      <c r="AV13" s="552"/>
    </row>
    <row r="14" spans="1:48" ht="45" customHeight="1" x14ac:dyDescent="0.2">
      <c r="A14" s="576"/>
      <c r="B14" s="554"/>
      <c r="C14" s="554"/>
      <c r="D14" s="554"/>
      <c r="E14" s="554"/>
      <c r="F14" s="554"/>
      <c r="G14" s="554"/>
      <c r="H14" s="554"/>
      <c r="I14" s="554"/>
      <c r="J14" s="554"/>
      <c r="K14" s="554"/>
      <c r="L14" s="554"/>
      <c r="M14" s="554"/>
      <c r="N14" s="554"/>
      <c r="O14" s="554"/>
      <c r="P14" s="554"/>
      <c r="Q14" s="554"/>
      <c r="S14" s="575"/>
      <c r="T14" s="563"/>
      <c r="U14" s="552"/>
      <c r="V14" s="552"/>
      <c r="W14" s="563"/>
      <c r="X14" s="552"/>
      <c r="Y14" s="552"/>
      <c r="Z14" s="563"/>
      <c r="AA14" s="552"/>
      <c r="AB14" s="552"/>
      <c r="AC14" s="563"/>
      <c r="AD14" s="552"/>
      <c r="AE14" s="552"/>
      <c r="AF14" s="60"/>
      <c r="AG14" s="575"/>
      <c r="AH14" s="552"/>
      <c r="AI14" s="552"/>
      <c r="AJ14" s="563"/>
      <c r="AK14" s="552"/>
      <c r="AL14" s="552"/>
      <c r="AM14" s="552"/>
      <c r="AN14" s="563"/>
      <c r="AO14" s="552"/>
      <c r="AP14" s="552"/>
      <c r="AQ14" s="563"/>
      <c r="AR14" s="552"/>
      <c r="AS14" s="552"/>
      <c r="AT14" s="563"/>
      <c r="AU14" s="552"/>
      <c r="AV14" s="552"/>
    </row>
    <row r="15" spans="1:48" ht="32.25" customHeight="1" x14ac:dyDescent="0.2">
      <c r="A15" s="175">
        <v>1</v>
      </c>
      <c r="B15" s="175">
        <v>2</v>
      </c>
      <c r="C15" s="175">
        <v>3</v>
      </c>
      <c r="D15" s="175">
        <v>4</v>
      </c>
      <c r="E15" s="175">
        <v>5</v>
      </c>
      <c r="F15" s="175">
        <v>6</v>
      </c>
      <c r="G15" s="175">
        <v>7</v>
      </c>
      <c r="H15" s="175">
        <v>8</v>
      </c>
      <c r="I15" s="175">
        <v>9</v>
      </c>
      <c r="J15" s="175">
        <v>10</v>
      </c>
      <c r="K15" s="175">
        <v>11</v>
      </c>
      <c r="L15" s="175">
        <v>12</v>
      </c>
      <c r="M15" s="175">
        <v>14</v>
      </c>
      <c r="N15" s="175">
        <v>15</v>
      </c>
      <c r="O15" s="175">
        <v>16</v>
      </c>
      <c r="P15" s="175">
        <v>17</v>
      </c>
      <c r="Q15" s="175">
        <v>18</v>
      </c>
      <c r="S15" s="61"/>
      <c r="T15" s="62"/>
      <c r="U15" s="63"/>
      <c r="V15" s="63"/>
      <c r="W15" s="62"/>
      <c r="X15" s="63"/>
      <c r="Y15" s="63"/>
      <c r="Z15" s="62"/>
      <c r="AA15" s="63"/>
      <c r="AB15" s="63"/>
      <c r="AC15" s="62"/>
      <c r="AD15" s="63"/>
      <c r="AE15" s="63"/>
      <c r="AF15" s="60"/>
      <c r="AG15" s="61"/>
      <c r="AH15" s="63"/>
      <c r="AI15" s="63"/>
      <c r="AJ15" s="62"/>
      <c r="AK15" s="63"/>
      <c r="AL15" s="63"/>
      <c r="AM15" s="63"/>
      <c r="AN15" s="62"/>
      <c r="AO15" s="63"/>
      <c r="AP15" s="63"/>
      <c r="AQ15" s="62"/>
      <c r="AR15" s="63"/>
      <c r="AS15" s="63"/>
      <c r="AT15" s="62"/>
      <c r="AU15" s="63"/>
      <c r="AV15" s="63"/>
    </row>
    <row r="16" spans="1:48" ht="12.75" customHeight="1" x14ac:dyDescent="0.2">
      <c r="A16" s="557" t="s">
        <v>80</v>
      </c>
      <c r="B16" s="558"/>
      <c r="C16" s="558"/>
      <c r="D16" s="558"/>
      <c r="E16" s="558"/>
      <c r="F16" s="558"/>
      <c r="G16" s="558"/>
      <c r="H16" s="558"/>
      <c r="I16" s="558"/>
      <c r="J16" s="558"/>
      <c r="K16" s="558"/>
      <c r="L16" s="558"/>
      <c r="M16" s="558"/>
      <c r="N16" s="558"/>
      <c r="O16" s="558"/>
      <c r="P16" s="558"/>
      <c r="Q16" s="559"/>
      <c r="S16" s="560"/>
      <c r="T16" s="561"/>
      <c r="U16" s="561"/>
      <c r="V16" s="561"/>
      <c r="W16" s="561"/>
      <c r="X16" s="561"/>
      <c r="Y16" s="561"/>
      <c r="Z16" s="561"/>
      <c r="AA16" s="561"/>
      <c r="AB16" s="561"/>
      <c r="AC16" s="561"/>
      <c r="AD16" s="561"/>
      <c r="AE16" s="561"/>
      <c r="AF16" s="64"/>
      <c r="AG16" s="560"/>
      <c r="AH16" s="561"/>
      <c r="AI16" s="561"/>
      <c r="AJ16" s="561"/>
      <c r="AK16" s="561"/>
      <c r="AL16" s="561"/>
      <c r="AM16" s="561"/>
      <c r="AN16" s="561"/>
      <c r="AO16" s="561"/>
      <c r="AP16" s="561"/>
      <c r="AQ16" s="561"/>
      <c r="AR16" s="561"/>
      <c r="AS16" s="561"/>
      <c r="AT16" s="561"/>
      <c r="AU16" s="561"/>
      <c r="AV16" s="562"/>
    </row>
    <row r="17" spans="1:49" x14ac:dyDescent="0.2">
      <c r="A17" s="70" t="s">
        <v>82</v>
      </c>
      <c r="B17" s="182" t="s">
        <v>508</v>
      </c>
      <c r="C17" s="183" t="s">
        <v>109</v>
      </c>
      <c r="D17" s="184">
        <v>2.9106625255222781E-3</v>
      </c>
      <c r="E17" s="185">
        <v>99.220399999999998</v>
      </c>
      <c r="F17" s="186">
        <v>898242.28</v>
      </c>
      <c r="G17" s="184">
        <v>0.18052399999999999</v>
      </c>
      <c r="H17" s="70"/>
      <c r="I17" s="70"/>
      <c r="J17" s="70"/>
      <c r="K17" s="149">
        <v>7088</v>
      </c>
      <c r="L17" s="150">
        <f>M17/K17</f>
        <v>100.65617663656884</v>
      </c>
      <c r="M17" s="150">
        <v>713450.98</v>
      </c>
      <c r="N17" s="151">
        <v>6.2600000000000004E-4</v>
      </c>
      <c r="O17" s="150">
        <v>96.311999999999998</v>
      </c>
      <c r="P17" s="150">
        <v>189253.08</v>
      </c>
      <c r="Q17" s="151">
        <v>4.7129999999999998E-2</v>
      </c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481"/>
    </row>
    <row r="18" spans="1:49" x14ac:dyDescent="0.2">
      <c r="A18" s="70" t="s">
        <v>86</v>
      </c>
      <c r="B18" s="182" t="s">
        <v>509</v>
      </c>
      <c r="C18" s="183" t="s">
        <v>510</v>
      </c>
      <c r="D18" s="184">
        <v>2.4139198971557849E-2</v>
      </c>
      <c r="E18" s="185">
        <v>3.9</v>
      </c>
      <c r="F18" s="186">
        <v>33540</v>
      </c>
      <c r="G18" s="184">
        <v>6.7409999999999996E-3</v>
      </c>
      <c r="H18" s="70"/>
      <c r="I18" s="70"/>
      <c r="J18" s="70"/>
      <c r="K18" s="149">
        <v>8600</v>
      </c>
      <c r="L18" s="150">
        <f t="shared" ref="L18:L22" si="0">M18/K18</f>
        <v>5.5372093023255813</v>
      </c>
      <c r="M18" s="150">
        <v>47620</v>
      </c>
      <c r="N18" s="151">
        <v>0</v>
      </c>
      <c r="O18" s="150">
        <v>0</v>
      </c>
      <c r="P18" s="150">
        <v>0</v>
      </c>
      <c r="Q18" s="151">
        <v>0</v>
      </c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481"/>
    </row>
    <row r="19" spans="1:49" x14ac:dyDescent="0.2">
      <c r="A19" s="70" t="s">
        <v>90</v>
      </c>
      <c r="B19" s="182" t="s">
        <v>511</v>
      </c>
      <c r="C19" s="182" t="str">
        <f>[2]Prekoračenja!$B$10</f>
        <v>IGKCRK3</v>
      </c>
      <c r="D19" s="184">
        <v>2.9106625255222781E-3</v>
      </c>
      <c r="E19" s="187">
        <v>128</v>
      </c>
      <c r="F19" s="186">
        <v>215680</v>
      </c>
      <c r="G19" s="184">
        <v>4.3346000000000003E-2</v>
      </c>
      <c r="H19" s="70"/>
      <c r="I19" s="70"/>
      <c r="J19" s="70"/>
      <c r="K19" s="149">
        <v>51</v>
      </c>
      <c r="L19" s="150">
        <f t="shared" si="0"/>
        <v>170</v>
      </c>
      <c r="M19" s="150">
        <v>8670</v>
      </c>
      <c r="N19" s="151">
        <v>2.823E-3</v>
      </c>
      <c r="O19" s="150">
        <v>222.56</v>
      </c>
      <c r="P19" s="150">
        <v>363663.04</v>
      </c>
      <c r="Q19" s="151">
        <v>9.0564000000000006E-2</v>
      </c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481"/>
    </row>
    <row r="20" spans="1:49" x14ac:dyDescent="0.2">
      <c r="A20" s="70" t="s">
        <v>93</v>
      </c>
      <c r="B20" s="182" t="s">
        <v>512</v>
      </c>
      <c r="C20" s="183" t="s">
        <v>522</v>
      </c>
      <c r="D20" s="184">
        <v>9.4041440301083079E-3</v>
      </c>
      <c r="E20" s="188">
        <v>6.069</v>
      </c>
      <c r="F20" s="186">
        <v>242760</v>
      </c>
      <c r="G20" s="184">
        <v>4.8788999999999999E-2</v>
      </c>
      <c r="H20" s="70"/>
      <c r="I20" s="70"/>
      <c r="J20" s="70"/>
      <c r="K20" s="149">
        <v>40000</v>
      </c>
      <c r="L20" s="150">
        <f t="shared" si="0"/>
        <v>10.199999999999999</v>
      </c>
      <c r="M20" s="150">
        <v>408000</v>
      </c>
      <c r="N20" s="151">
        <v>0</v>
      </c>
      <c r="O20" s="150">
        <v>0</v>
      </c>
      <c r="P20" s="150">
        <v>0</v>
      </c>
      <c r="Q20" s="151">
        <v>0</v>
      </c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481"/>
    </row>
    <row r="21" spans="1:49" x14ac:dyDescent="0.2">
      <c r="A21" s="70" t="s">
        <v>96</v>
      </c>
      <c r="B21" s="182" t="s">
        <v>513</v>
      </c>
      <c r="C21" s="183" t="str">
        <f>[2]Prekoračenja!$B$24</f>
        <v>VKNKRK1</v>
      </c>
      <c r="D21" s="184">
        <v>3.4273687492692051E-2</v>
      </c>
      <c r="E21" s="188">
        <v>2.9</v>
      </c>
      <c r="F21" s="186">
        <v>63753.599999999999</v>
      </c>
      <c r="G21" s="184">
        <v>1.2813E-2</v>
      </c>
      <c r="H21" s="70"/>
      <c r="I21" s="70"/>
      <c r="J21" s="70"/>
      <c r="K21" s="149">
        <v>1984</v>
      </c>
      <c r="L21" s="150">
        <f t="shared" si="0"/>
        <v>2.8</v>
      </c>
      <c r="M21" s="150">
        <v>5555.2</v>
      </c>
      <c r="N21" s="151">
        <v>3.1181E-2</v>
      </c>
      <c r="O21" s="150">
        <v>2.9</v>
      </c>
      <c r="P21" s="150">
        <v>58000</v>
      </c>
      <c r="Q21" s="151">
        <v>1.4444E-2</v>
      </c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481"/>
    </row>
    <row r="22" spans="1:49" x14ac:dyDescent="0.2">
      <c r="A22" s="70" t="s">
        <v>99</v>
      </c>
      <c r="B22" s="182" t="s">
        <v>514</v>
      </c>
      <c r="C22" s="182" t="str">
        <f>[2]Prekoračenja!$B$43</f>
        <v>BIGFRK3</v>
      </c>
      <c r="D22" s="184">
        <v>5.1603285947130467E-3</v>
      </c>
      <c r="E22" s="188">
        <v>0.53369999999999995</v>
      </c>
      <c r="F22" s="186">
        <v>29353.499999999996</v>
      </c>
      <c r="G22" s="184">
        <v>5.8989999999999997E-3</v>
      </c>
      <c r="H22" s="70"/>
      <c r="I22" s="70"/>
      <c r="J22" s="70"/>
      <c r="K22" s="149">
        <v>1000</v>
      </c>
      <c r="L22" s="150">
        <f t="shared" si="0"/>
        <v>0.45</v>
      </c>
      <c r="M22" s="150">
        <v>450</v>
      </c>
      <c r="N22" s="151">
        <v>5.0670000000000003E-3</v>
      </c>
      <c r="O22" s="150">
        <v>0.34260000000000002</v>
      </c>
      <c r="P22" s="150">
        <v>18500.400000000001</v>
      </c>
      <c r="Q22" s="151">
        <v>4.607E-3</v>
      </c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481"/>
    </row>
    <row r="23" spans="1:49" x14ac:dyDescent="0.2">
      <c r="A23" s="70" t="s">
        <v>102</v>
      </c>
      <c r="B23" s="182" t="s">
        <v>515</v>
      </c>
      <c r="C23" s="183" t="str">
        <f>[2]Prekoračenja!$B$16</f>
        <v>RBKJRP2</v>
      </c>
      <c r="D23" s="184">
        <v>2.4602701788848279E-2</v>
      </c>
      <c r="E23" s="188">
        <v>46</v>
      </c>
      <c r="F23" s="186">
        <v>210864</v>
      </c>
      <c r="G23" s="184">
        <v>4.2377999999999999E-2</v>
      </c>
      <c r="H23" s="70">
        <v>3550</v>
      </c>
      <c r="I23" s="150">
        <f>J23/H23</f>
        <v>51.07183098591549</v>
      </c>
      <c r="J23" s="152">
        <v>181305</v>
      </c>
      <c r="K23" s="149"/>
      <c r="L23" s="150"/>
      <c r="M23" s="150"/>
      <c r="N23" s="151">
        <v>4.3656E-2</v>
      </c>
      <c r="O23" s="150">
        <v>48.5</v>
      </c>
      <c r="P23" s="150">
        <v>394499</v>
      </c>
      <c r="Q23" s="151">
        <v>9.8242999999999997E-2</v>
      </c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481"/>
    </row>
    <row r="24" spans="1:49" x14ac:dyDescent="0.2">
      <c r="A24" s="70" t="s">
        <v>107</v>
      </c>
      <c r="B24" s="182" t="s">
        <v>516</v>
      </c>
      <c r="C24" s="183" t="str">
        <f>[2]Prekoračenja!$B$12</f>
        <v>BHTSR</v>
      </c>
      <c r="D24" s="184">
        <v>0</v>
      </c>
      <c r="E24" s="188">
        <v>0</v>
      </c>
      <c r="F24" s="186">
        <v>0</v>
      </c>
      <c r="G24" s="184">
        <v>0</v>
      </c>
      <c r="H24" s="70">
        <v>2404</v>
      </c>
      <c r="I24" s="150">
        <f t="shared" ref="I24:I30" si="1">J24/H24</f>
        <v>13.250748752079867</v>
      </c>
      <c r="J24" s="152">
        <v>31854.799999999999</v>
      </c>
      <c r="K24" s="149"/>
      <c r="L24" s="150"/>
      <c r="M24" s="150"/>
      <c r="N24" s="151">
        <v>3.8000000000000002E-5</v>
      </c>
      <c r="O24" s="150">
        <v>13.295</v>
      </c>
      <c r="P24" s="150">
        <v>31961.18</v>
      </c>
      <c r="Q24" s="151">
        <v>7.9590000000000008E-3</v>
      </c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481"/>
    </row>
    <row r="25" spans="1:49" x14ac:dyDescent="0.2">
      <c r="A25" s="70" t="s">
        <v>110</v>
      </c>
      <c r="B25" s="182" t="s">
        <v>517</v>
      </c>
      <c r="C25" s="182" t="str">
        <f>[2]Prekoračenja!$B$18</f>
        <v>SOSOR</v>
      </c>
      <c r="D25" s="184">
        <v>1.3830652826232412E-3</v>
      </c>
      <c r="E25" s="188">
        <v>11.95</v>
      </c>
      <c r="F25" s="186">
        <v>76599.5</v>
      </c>
      <c r="G25" s="184">
        <v>1.5395000000000001E-2</v>
      </c>
      <c r="H25" s="70">
        <v>7000</v>
      </c>
      <c r="I25" s="150">
        <f t="shared" si="1"/>
        <v>14.2</v>
      </c>
      <c r="J25" s="152">
        <v>99400</v>
      </c>
      <c r="K25" s="149"/>
      <c r="L25" s="150"/>
      <c r="M25" s="150"/>
      <c r="N25" s="151">
        <v>2.8930000000000002E-3</v>
      </c>
      <c r="O25" s="150">
        <v>14.2</v>
      </c>
      <c r="P25" s="150">
        <v>190422</v>
      </c>
      <c r="Q25" s="151">
        <v>4.7420999999999998E-2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481"/>
    </row>
    <row r="26" spans="1:49" x14ac:dyDescent="0.2">
      <c r="A26" s="70" t="s">
        <v>113</v>
      </c>
      <c r="B26" s="182" t="s">
        <v>518</v>
      </c>
      <c r="C26" s="183" t="str">
        <f>[2]Prekoračenja!B29</f>
        <v>ABEA</v>
      </c>
      <c r="D26" s="184">
        <v>0</v>
      </c>
      <c r="E26" s="188">
        <v>0</v>
      </c>
      <c r="F26" s="186">
        <v>0</v>
      </c>
      <c r="G26" s="184">
        <v>0</v>
      </c>
      <c r="H26" s="70">
        <v>200</v>
      </c>
      <c r="I26" s="150">
        <f t="shared" si="1"/>
        <v>328.46269999999998</v>
      </c>
      <c r="J26" s="152">
        <v>65692.539999999994</v>
      </c>
      <c r="K26" s="149"/>
      <c r="L26" s="150"/>
      <c r="M26" s="150"/>
      <c r="N26" s="151">
        <v>0</v>
      </c>
      <c r="O26" s="150">
        <v>336.17</v>
      </c>
      <c r="P26" s="150">
        <v>67234</v>
      </c>
      <c r="Q26" s="151">
        <v>1.6743000000000001E-2</v>
      </c>
      <c r="R26" s="481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</row>
    <row r="27" spans="1:49" x14ac:dyDescent="0.2">
      <c r="A27" s="70" t="s">
        <v>116</v>
      </c>
      <c r="B27" s="182" t="s">
        <v>521</v>
      </c>
      <c r="C27" s="183" t="str">
        <f>[2]Prekoračenja!B30</f>
        <v>AMZN</v>
      </c>
      <c r="D27" s="184">
        <v>0</v>
      </c>
      <c r="E27" s="188">
        <v>0</v>
      </c>
      <c r="F27" s="186">
        <v>0</v>
      </c>
      <c r="G27" s="184">
        <v>0</v>
      </c>
      <c r="H27" s="70">
        <v>215</v>
      </c>
      <c r="I27" s="150">
        <f t="shared" si="1"/>
        <v>339.06362790697671</v>
      </c>
      <c r="J27" s="152">
        <v>72898.679999999993</v>
      </c>
      <c r="K27" s="149"/>
      <c r="L27" s="150"/>
      <c r="M27" s="150"/>
      <c r="N27" s="151">
        <v>1.6051364365971106E-8</v>
      </c>
      <c r="O27" s="150">
        <v>358.07</v>
      </c>
      <c r="P27" s="150">
        <v>76985.05</v>
      </c>
      <c r="Q27" s="151">
        <v>1.9172000000000002E-2</v>
      </c>
      <c r="R27" s="481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</row>
    <row r="28" spans="1:49" x14ac:dyDescent="0.2">
      <c r="A28" s="70" t="s">
        <v>119</v>
      </c>
      <c r="B28" s="182" t="s">
        <v>519</v>
      </c>
      <c r="C28" s="183" t="str">
        <f>[2]Prekoračenja!B31</f>
        <v>NVDA</v>
      </c>
      <c r="D28" s="184">
        <v>0</v>
      </c>
      <c r="E28" s="188">
        <v>0</v>
      </c>
      <c r="F28" s="186">
        <v>0</v>
      </c>
      <c r="G28" s="184">
        <v>0</v>
      </c>
      <c r="H28" s="70">
        <v>100</v>
      </c>
      <c r="I28" s="150">
        <f t="shared" si="1"/>
        <v>240.80180000000001</v>
      </c>
      <c r="J28" s="152">
        <v>24080.18</v>
      </c>
      <c r="K28" s="149"/>
      <c r="L28" s="150"/>
      <c r="M28" s="150"/>
      <c r="N28" s="151">
        <v>1.6339869281045752E-7</v>
      </c>
      <c r="O28" s="150">
        <v>230.16</v>
      </c>
      <c r="P28" s="150">
        <v>23016</v>
      </c>
      <c r="Q28" s="151">
        <v>5.7320000000000001E-3</v>
      </c>
      <c r="R28" s="481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</row>
    <row r="29" spans="1:49" x14ac:dyDescent="0.2">
      <c r="A29" s="70" t="s">
        <v>123</v>
      </c>
      <c r="B29" s="182" t="s">
        <v>185</v>
      </c>
      <c r="C29" s="182" t="str">
        <f>[2]Prekoračenja!B32</f>
        <v>SMCI</v>
      </c>
      <c r="D29" s="184">
        <v>0</v>
      </c>
      <c r="E29" s="188">
        <v>0</v>
      </c>
      <c r="F29" s="186">
        <v>0</v>
      </c>
      <c r="G29" s="184">
        <v>0</v>
      </c>
      <c r="H29" s="70">
        <v>15</v>
      </c>
      <c r="I29" s="150">
        <f t="shared" si="1"/>
        <v>1635.0740000000001</v>
      </c>
      <c r="J29" s="152">
        <v>24526.11</v>
      </c>
      <c r="K29" s="149"/>
      <c r="L29" s="150"/>
      <c r="M29" s="150"/>
      <c r="N29" s="151">
        <v>1.5E-6</v>
      </c>
      <c r="O29" s="150">
        <v>1563.29</v>
      </c>
      <c r="P29" s="150">
        <v>23449.35</v>
      </c>
      <c r="Q29" s="151">
        <v>5.8399999999999997E-3</v>
      </c>
      <c r="R29" s="481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</row>
    <row r="30" spans="1:49" x14ac:dyDescent="0.2">
      <c r="A30" s="70" t="s">
        <v>126</v>
      </c>
      <c r="B30" s="182" t="s">
        <v>520</v>
      </c>
      <c r="C30" s="189" t="str">
        <f>[2]Prekoračenja!B33</f>
        <v>J4V</v>
      </c>
      <c r="D30" s="184">
        <v>0</v>
      </c>
      <c r="E30" s="190">
        <v>0</v>
      </c>
      <c r="F30" s="186">
        <v>0</v>
      </c>
      <c r="G30" s="184">
        <v>0</v>
      </c>
      <c r="H30" s="70">
        <v>1600</v>
      </c>
      <c r="I30" s="150">
        <f t="shared" si="1"/>
        <v>5.9633250000000002</v>
      </c>
      <c r="J30" s="152">
        <v>9541.32</v>
      </c>
      <c r="K30" s="149"/>
      <c r="L30" s="150"/>
      <c r="M30" s="150"/>
      <c r="N30" s="151">
        <v>1.6000000000000001E-4</v>
      </c>
      <c r="O30" s="150">
        <v>6.37</v>
      </c>
      <c r="P30" s="150">
        <v>10192</v>
      </c>
      <c r="Q30" s="151">
        <v>2.5379999999999999E-3</v>
      </c>
      <c r="R30" s="481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</row>
    <row r="31" spans="1:49" ht="12.75" customHeight="1" x14ac:dyDescent="0.2">
      <c r="A31" s="557"/>
      <c r="B31" s="558"/>
      <c r="C31" s="558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N31" s="558"/>
      <c r="O31" s="558"/>
      <c r="P31" s="558"/>
      <c r="Q31" s="559"/>
    </row>
    <row r="32" spans="1:49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150"/>
      <c r="N32" s="70"/>
      <c r="O32" s="70"/>
      <c r="P32" s="70"/>
      <c r="Q32" s="70"/>
    </row>
    <row r="33" spans="1:17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</row>
    <row r="34" spans="1:17" ht="12.75" customHeight="1" x14ac:dyDescent="0.2">
      <c r="A34" s="557" t="s">
        <v>392</v>
      </c>
      <c r="B34" s="558"/>
      <c r="C34" s="558"/>
      <c r="D34" s="558"/>
      <c r="E34" s="558"/>
      <c r="F34" s="558"/>
      <c r="G34" s="558"/>
      <c r="H34" s="558"/>
      <c r="I34" s="558"/>
      <c r="J34" s="558"/>
      <c r="K34" s="558"/>
      <c r="L34" s="558"/>
      <c r="M34" s="558"/>
      <c r="N34" s="558"/>
      <c r="O34" s="558"/>
      <c r="P34" s="558"/>
      <c r="Q34" s="559"/>
    </row>
    <row r="35" spans="1:17" ht="12.75" customHeight="1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1:17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</row>
    <row r="37" spans="1:17" ht="12.75" customHeight="1" x14ac:dyDescent="0.2">
      <c r="A37" s="557" t="s">
        <v>393</v>
      </c>
      <c r="B37" s="558"/>
      <c r="C37" s="558"/>
      <c r="D37" s="558"/>
      <c r="E37" s="558"/>
      <c r="F37" s="558"/>
      <c r="G37" s="558"/>
      <c r="H37" s="558"/>
      <c r="I37" s="558"/>
      <c r="J37" s="558"/>
      <c r="K37" s="558"/>
      <c r="L37" s="558"/>
      <c r="M37" s="558"/>
      <c r="N37" s="558"/>
      <c r="O37" s="558"/>
      <c r="P37" s="558"/>
      <c r="Q37" s="559"/>
    </row>
    <row r="38" spans="1:17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</row>
    <row r="39" spans="1:17" ht="12.75" customHeight="1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</row>
    <row r="40" spans="1:17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1:17" x14ac:dyDescent="0.2">
      <c r="A41" s="554" t="s">
        <v>377</v>
      </c>
      <c r="B41" s="554" t="s">
        <v>380</v>
      </c>
      <c r="C41" s="554"/>
      <c r="D41" s="554"/>
      <c r="E41" s="555"/>
      <c r="F41" s="555"/>
      <c r="G41" s="554" t="s">
        <v>381</v>
      </c>
      <c r="H41" s="554"/>
      <c r="I41" s="554"/>
      <c r="J41" s="554"/>
      <c r="K41" s="554"/>
      <c r="L41" s="554"/>
      <c r="M41" s="554" t="s">
        <v>382</v>
      </c>
      <c r="N41" s="554"/>
      <c r="O41" s="554"/>
      <c r="P41" s="556"/>
      <c r="Q41" s="66"/>
    </row>
    <row r="42" spans="1:17" x14ac:dyDescent="0.2">
      <c r="A42" s="554"/>
      <c r="B42" s="555"/>
      <c r="C42" s="555"/>
      <c r="D42" s="555"/>
      <c r="E42" s="555"/>
      <c r="F42" s="555"/>
      <c r="G42" s="554" t="s">
        <v>394</v>
      </c>
      <c r="H42" s="554"/>
      <c r="I42" s="554"/>
      <c r="J42" s="554" t="s">
        <v>395</v>
      </c>
      <c r="K42" s="555"/>
      <c r="L42" s="555"/>
      <c r="M42" s="554"/>
      <c r="N42" s="554"/>
      <c r="O42" s="554"/>
      <c r="P42" s="556"/>
      <c r="Q42" s="66"/>
    </row>
    <row r="43" spans="1:17" x14ac:dyDescent="0.2">
      <c r="A43" s="554"/>
      <c r="B43" s="554" t="s">
        <v>396</v>
      </c>
      <c r="C43" s="554" t="s">
        <v>397</v>
      </c>
      <c r="D43" s="554" t="s">
        <v>398</v>
      </c>
      <c r="E43" s="554" t="s">
        <v>399</v>
      </c>
      <c r="F43" s="554" t="s">
        <v>388</v>
      </c>
      <c r="G43" s="554" t="s">
        <v>397</v>
      </c>
      <c r="H43" s="554" t="s">
        <v>398</v>
      </c>
      <c r="I43" s="554" t="s">
        <v>399</v>
      </c>
      <c r="J43" s="554" t="s">
        <v>397</v>
      </c>
      <c r="K43" s="554" t="s">
        <v>398</v>
      </c>
      <c r="L43" s="554" t="s">
        <v>399</v>
      </c>
      <c r="M43" s="554" t="s">
        <v>397</v>
      </c>
      <c r="N43" s="554" t="s">
        <v>398</v>
      </c>
      <c r="O43" s="554" t="s">
        <v>399</v>
      </c>
      <c r="P43" s="554" t="s">
        <v>388</v>
      </c>
      <c r="Q43" s="66"/>
    </row>
    <row r="44" spans="1:17" ht="26.25" customHeight="1" x14ac:dyDescent="0.2">
      <c r="A44" s="554"/>
      <c r="B44" s="554"/>
      <c r="C44" s="554"/>
      <c r="D44" s="555"/>
      <c r="E44" s="554"/>
      <c r="F44" s="554"/>
      <c r="G44" s="554"/>
      <c r="H44" s="555"/>
      <c r="I44" s="554"/>
      <c r="J44" s="554"/>
      <c r="K44" s="555"/>
      <c r="L44" s="554"/>
      <c r="M44" s="554"/>
      <c r="N44" s="555"/>
      <c r="O44" s="554"/>
      <c r="P44" s="554"/>
      <c r="Q44" s="66"/>
    </row>
    <row r="45" spans="1:17" x14ac:dyDescent="0.2">
      <c r="A45" s="175">
        <v>1</v>
      </c>
      <c r="B45" s="175">
        <v>2</v>
      </c>
      <c r="C45" s="175">
        <v>3</v>
      </c>
      <c r="D45" s="180">
        <v>4</v>
      </c>
      <c r="E45" s="175">
        <v>5</v>
      </c>
      <c r="F45" s="175">
        <v>6</v>
      </c>
      <c r="G45" s="175">
        <v>7</v>
      </c>
      <c r="H45" s="180">
        <v>8</v>
      </c>
      <c r="I45" s="175">
        <v>9</v>
      </c>
      <c r="J45" s="175">
        <v>10</v>
      </c>
      <c r="K45" s="180">
        <v>11</v>
      </c>
      <c r="L45" s="175">
        <v>12</v>
      </c>
      <c r="M45" s="175">
        <v>13</v>
      </c>
      <c r="N45" s="180">
        <v>14</v>
      </c>
      <c r="O45" s="175">
        <v>15</v>
      </c>
      <c r="P45" s="175">
        <v>16</v>
      </c>
      <c r="Q45" s="66"/>
    </row>
    <row r="46" spans="1:17" x14ac:dyDescent="0.2">
      <c r="A46" s="553" t="s">
        <v>400</v>
      </c>
      <c r="B46" s="553"/>
      <c r="C46" s="553"/>
      <c r="D46" s="553"/>
      <c r="E46" s="553"/>
      <c r="F46" s="553"/>
      <c r="G46" s="553"/>
      <c r="H46" s="553"/>
      <c r="I46" s="553"/>
      <c r="J46" s="553"/>
      <c r="K46" s="553"/>
      <c r="L46" s="553"/>
      <c r="M46" s="553"/>
      <c r="N46" s="553"/>
      <c r="O46" s="553"/>
      <c r="P46" s="556"/>
      <c r="Q46" s="66"/>
    </row>
    <row r="47" spans="1:17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66"/>
    </row>
    <row r="48" spans="1:17" x14ac:dyDescent="0.2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66"/>
    </row>
    <row r="49" spans="1:19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1:19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181"/>
      <c r="P50" s="181"/>
      <c r="Q50" s="66"/>
    </row>
    <row r="51" spans="1:19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181"/>
      <c r="P51" s="181"/>
      <c r="Q51" s="66"/>
    </row>
    <row r="52" spans="1:19" x14ac:dyDescent="0.2">
      <c r="A52" s="554" t="s">
        <v>377</v>
      </c>
      <c r="B52" s="554" t="s">
        <v>380</v>
      </c>
      <c r="C52" s="555"/>
      <c r="D52" s="555"/>
      <c r="E52" s="554" t="s">
        <v>381</v>
      </c>
      <c r="F52" s="554"/>
      <c r="G52" s="554"/>
      <c r="H52" s="554"/>
      <c r="I52" s="554"/>
      <c r="J52" s="554"/>
      <c r="K52" s="554" t="s">
        <v>382</v>
      </c>
      <c r="L52" s="554"/>
      <c r="M52" s="554"/>
      <c r="N52" s="66"/>
      <c r="O52" s="66"/>
      <c r="P52" s="66"/>
      <c r="Q52" s="66"/>
    </row>
    <row r="53" spans="1:19" x14ac:dyDescent="0.2">
      <c r="A53" s="554"/>
      <c r="B53" s="555"/>
      <c r="C53" s="555"/>
      <c r="D53" s="555"/>
      <c r="E53" s="554" t="s">
        <v>267</v>
      </c>
      <c r="F53" s="554"/>
      <c r="G53" s="554"/>
      <c r="H53" s="554" t="s">
        <v>401</v>
      </c>
      <c r="I53" s="555"/>
      <c r="J53" s="555"/>
      <c r="K53" s="554"/>
      <c r="L53" s="554"/>
      <c r="M53" s="554"/>
      <c r="N53" s="66"/>
      <c r="O53" s="66"/>
      <c r="P53" s="66"/>
      <c r="Q53" s="66"/>
    </row>
    <row r="54" spans="1:19" x14ac:dyDescent="0.2">
      <c r="A54" s="554"/>
      <c r="B54" s="554" t="s">
        <v>402</v>
      </c>
      <c r="C54" s="554" t="s">
        <v>403</v>
      </c>
      <c r="D54" s="554" t="s">
        <v>388</v>
      </c>
      <c r="E54" s="554" t="s">
        <v>402</v>
      </c>
      <c r="F54" s="554" t="s">
        <v>404</v>
      </c>
      <c r="G54" s="554" t="s">
        <v>388</v>
      </c>
      <c r="H54" s="554" t="s">
        <v>402</v>
      </c>
      <c r="I54" s="554" t="s">
        <v>404</v>
      </c>
      <c r="J54" s="554" t="s">
        <v>388</v>
      </c>
      <c r="K54" s="554" t="s">
        <v>402</v>
      </c>
      <c r="L54" s="554" t="s">
        <v>403</v>
      </c>
      <c r="M54" s="554" t="s">
        <v>388</v>
      </c>
      <c r="N54" s="66"/>
      <c r="O54" s="66"/>
      <c r="P54" s="66"/>
      <c r="Q54" s="66"/>
    </row>
    <row r="55" spans="1:19" x14ac:dyDescent="0.2">
      <c r="A55" s="554"/>
      <c r="B55" s="555"/>
      <c r="C55" s="554"/>
      <c r="D55" s="554"/>
      <c r="E55" s="555"/>
      <c r="F55" s="554"/>
      <c r="G55" s="554"/>
      <c r="H55" s="555"/>
      <c r="I55" s="554"/>
      <c r="J55" s="554"/>
      <c r="K55" s="555"/>
      <c r="L55" s="554"/>
      <c r="M55" s="554"/>
      <c r="N55" s="66"/>
      <c r="O55" s="66"/>
      <c r="P55" s="66"/>
      <c r="Q55" s="66"/>
    </row>
    <row r="56" spans="1:19" x14ac:dyDescent="0.2">
      <c r="A56" s="175">
        <v>1</v>
      </c>
      <c r="B56" s="180">
        <v>2</v>
      </c>
      <c r="C56" s="175">
        <v>3</v>
      </c>
      <c r="D56" s="175">
        <v>4</v>
      </c>
      <c r="E56" s="180">
        <v>5</v>
      </c>
      <c r="F56" s="175">
        <v>6</v>
      </c>
      <c r="G56" s="175">
        <v>7</v>
      </c>
      <c r="H56" s="180">
        <v>8</v>
      </c>
      <c r="I56" s="175">
        <v>9</v>
      </c>
      <c r="J56" s="175">
        <v>10</v>
      </c>
      <c r="K56" s="180">
        <v>11</v>
      </c>
      <c r="L56" s="175">
        <v>12</v>
      </c>
      <c r="M56" s="175">
        <v>13</v>
      </c>
      <c r="N56" s="66"/>
      <c r="O56" s="66"/>
      <c r="P56" s="66"/>
      <c r="Q56" s="66"/>
    </row>
    <row r="57" spans="1:19" x14ac:dyDescent="0.2">
      <c r="A57" s="553" t="s">
        <v>223</v>
      </c>
      <c r="B57" s="553"/>
      <c r="C57" s="553"/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66"/>
      <c r="O57" s="66"/>
      <c r="P57" s="66"/>
      <c r="Q57" s="66"/>
    </row>
    <row r="58" spans="1:19" x14ac:dyDescent="0.2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66"/>
      <c r="O58" s="66"/>
      <c r="P58" s="66"/>
      <c r="Q58" s="66"/>
    </row>
    <row r="59" spans="1:19" x14ac:dyDescent="0.2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66"/>
      <c r="O59" s="66"/>
      <c r="P59" s="66"/>
      <c r="Q59" s="66"/>
    </row>
    <row r="60" spans="1:19" x14ac:dyDescent="0.2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1:19" x14ac:dyDescent="0.2">
      <c r="A61" s="66" t="s">
        <v>591</v>
      </c>
      <c r="B61" s="66"/>
      <c r="C61" s="66"/>
      <c r="D61" s="66"/>
      <c r="E61" s="66"/>
      <c r="F61" s="177" t="s">
        <v>371</v>
      </c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</row>
    <row r="62" spans="1:19" x14ac:dyDescent="0.2">
      <c r="A62" s="66" t="s">
        <v>372</v>
      </c>
      <c r="B62" s="66"/>
      <c r="C62" s="66"/>
      <c r="D62" s="66"/>
      <c r="E62" s="66"/>
      <c r="F62" s="177" t="s">
        <v>373</v>
      </c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</row>
    <row r="63" spans="1:19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</row>
    <row r="64" spans="1:19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</row>
    <row r="65" spans="1:19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</row>
    <row r="66" spans="1:19" x14ac:dyDescent="0.2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</row>
    <row r="67" spans="1:19" x14ac:dyDescent="0.2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</row>
    <row r="68" spans="1:19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1:19" x14ac:dyDescent="0.2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1:19" x14ac:dyDescent="0.2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1:19" x14ac:dyDescent="0.2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1:19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1:19" x14ac:dyDescent="0.2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</row>
    <row r="74" spans="1:19" x14ac:dyDescent="0.2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</row>
  </sheetData>
  <mergeCells count="119">
    <mergeCell ref="A1:B1"/>
    <mergeCell ref="C1:D1"/>
    <mergeCell ref="A2:B2"/>
    <mergeCell ref="C2:D2"/>
    <mergeCell ref="A3:B3"/>
    <mergeCell ref="C3:D3"/>
    <mergeCell ref="A4:B4"/>
    <mergeCell ref="C4:D4"/>
    <mergeCell ref="A5:B5"/>
    <mergeCell ref="A6:B6"/>
    <mergeCell ref="A8:Q9"/>
    <mergeCell ref="A11:A14"/>
    <mergeCell ref="B11:B14"/>
    <mergeCell ref="C11:C14"/>
    <mergeCell ref="D11:G12"/>
    <mergeCell ref="H11:M11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AH11:AL12"/>
    <mergeCell ref="AM11:AR11"/>
    <mergeCell ref="AS11:AV12"/>
    <mergeCell ref="H12:J12"/>
    <mergeCell ref="K12:M12"/>
    <mergeCell ref="W12:Y12"/>
    <mergeCell ref="Z12:AB12"/>
    <mergeCell ref="AM12:AO12"/>
    <mergeCell ref="AP12:AR12"/>
    <mergeCell ref="N11:Q12"/>
    <mergeCell ref="S11:S14"/>
    <mergeCell ref="T11:V12"/>
    <mergeCell ref="W11:AB11"/>
    <mergeCell ref="AC11:AE12"/>
    <mergeCell ref="AG11:AG14"/>
    <mergeCell ref="P13:P14"/>
    <mergeCell ref="Q13:Q14"/>
    <mergeCell ref="T13:T14"/>
    <mergeCell ref="V13:V14"/>
    <mergeCell ref="W13:W14"/>
    <mergeCell ref="X13:X14"/>
    <mergeCell ref="Y13:Y14"/>
    <mergeCell ref="Z13:Z14"/>
    <mergeCell ref="AA13:AA14"/>
    <mergeCell ref="AV13:AV14"/>
    <mergeCell ref="A16:Q16"/>
    <mergeCell ref="S16:AE16"/>
    <mergeCell ref="AG16:AV16"/>
    <mergeCell ref="A31:Q31"/>
    <mergeCell ref="A34:Q34"/>
    <mergeCell ref="AP13:AP14"/>
    <mergeCell ref="AQ13:AQ14"/>
    <mergeCell ref="AR13:AR14"/>
    <mergeCell ref="AS13:AS14"/>
    <mergeCell ref="AT13:AT14"/>
    <mergeCell ref="AU13:AU14"/>
    <mergeCell ref="AJ13:AJ14"/>
    <mergeCell ref="AK13:AK14"/>
    <mergeCell ref="AL13:AL14"/>
    <mergeCell ref="AM13:AM14"/>
    <mergeCell ref="AN13:AN14"/>
    <mergeCell ref="AO13:AO14"/>
    <mergeCell ref="AB13:AB14"/>
    <mergeCell ref="AC13:AC14"/>
    <mergeCell ref="AD13:AD14"/>
    <mergeCell ref="AE13:AE14"/>
    <mergeCell ref="AH13:AH14"/>
    <mergeCell ref="AI13:AI14"/>
    <mergeCell ref="G41:L41"/>
    <mergeCell ref="M41:P42"/>
    <mergeCell ref="G42:I42"/>
    <mergeCell ref="J42:L42"/>
    <mergeCell ref="B43:B44"/>
    <mergeCell ref="C43:C44"/>
    <mergeCell ref="D43:D44"/>
    <mergeCell ref="K43:K44"/>
    <mergeCell ref="L43:L44"/>
    <mergeCell ref="M43:M44"/>
    <mergeCell ref="N43:N44"/>
    <mergeCell ref="O43:O44"/>
    <mergeCell ref="P43:P44"/>
    <mergeCell ref="E43:E44"/>
    <mergeCell ref="F43:F44"/>
    <mergeCell ref="G43:G44"/>
    <mergeCell ref="H43:H44"/>
    <mergeCell ref="I43:I44"/>
    <mergeCell ref="J43:J44"/>
    <mergeCell ref="U13:U14"/>
    <mergeCell ref="A57:M57"/>
    <mergeCell ref="E54:E55"/>
    <mergeCell ref="F54:F55"/>
    <mergeCell ref="G54:G55"/>
    <mergeCell ref="H54:H55"/>
    <mergeCell ref="I54:I55"/>
    <mergeCell ref="J54:J55"/>
    <mergeCell ref="A46:P46"/>
    <mergeCell ref="A52:A55"/>
    <mergeCell ref="B52:D53"/>
    <mergeCell ref="E52:J52"/>
    <mergeCell ref="K52:M53"/>
    <mergeCell ref="E53:G53"/>
    <mergeCell ref="H53:J53"/>
    <mergeCell ref="B54:B55"/>
    <mergeCell ref="C54:C55"/>
    <mergeCell ref="D54:D55"/>
    <mergeCell ref="K54:K55"/>
    <mergeCell ref="L54:L55"/>
    <mergeCell ref="M54:M55"/>
    <mergeCell ref="A37:Q37"/>
    <mergeCell ref="A41:A44"/>
    <mergeCell ref="B41:F42"/>
  </mergeCells>
  <pageMargins left="0.75" right="0.75" top="1" bottom="1" header="0.5" footer="0.5"/>
  <pageSetup scale="38" orientation="portrait" r:id="rId1"/>
  <headerFooter alignWithMargins="0"/>
  <colBreaks count="1" manualBreakCount="1">
    <brk id="1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topLeftCell="A45" zoomScaleNormal="100" workbookViewId="0">
      <selection activeCell="I66" sqref="A1:I66"/>
    </sheetView>
  </sheetViews>
  <sheetFormatPr defaultRowHeight="12.75" x14ac:dyDescent="0.2"/>
  <cols>
    <col min="1" max="1" width="12.85546875" style="66" customWidth="1"/>
    <col min="2" max="2" width="21" style="66" customWidth="1"/>
    <col min="3" max="3" width="12" style="66" customWidth="1"/>
    <col min="4" max="4" width="30.85546875" style="66" bestFit="1" customWidth="1"/>
    <col min="5" max="5" width="16.85546875" style="66" customWidth="1"/>
    <col min="6" max="6" width="12.140625" style="66" customWidth="1"/>
    <col min="7" max="8" width="16.140625" style="66" customWidth="1"/>
    <col min="9" max="9" width="17.7109375" style="66" customWidth="1"/>
    <col min="10" max="11" width="9.140625" style="66"/>
    <col min="12" max="12" width="12.140625" style="66" bestFit="1" customWidth="1"/>
    <col min="13" max="256" width="9.140625" style="66"/>
    <col min="257" max="257" width="12.85546875" style="66" customWidth="1"/>
    <col min="258" max="258" width="9.140625" style="66"/>
    <col min="259" max="259" width="10.28515625" style="66" customWidth="1"/>
    <col min="260" max="260" width="33.5703125" style="66" customWidth="1"/>
    <col min="261" max="261" width="13.42578125" style="66" customWidth="1"/>
    <col min="262" max="262" width="15.5703125" style="66" customWidth="1"/>
    <col min="263" max="263" width="18.85546875" style="66" customWidth="1"/>
    <col min="264" max="264" width="15.140625" style="66" customWidth="1"/>
    <col min="265" max="265" width="23" style="66" customWidth="1"/>
    <col min="266" max="512" width="9.140625" style="66"/>
    <col min="513" max="513" width="12.85546875" style="66" customWidth="1"/>
    <col min="514" max="514" width="9.140625" style="66"/>
    <col min="515" max="515" width="10.28515625" style="66" customWidth="1"/>
    <col min="516" max="516" width="33.5703125" style="66" customWidth="1"/>
    <col min="517" max="517" width="13.42578125" style="66" customWidth="1"/>
    <col min="518" max="518" width="15.5703125" style="66" customWidth="1"/>
    <col min="519" max="519" width="18.85546875" style="66" customWidth="1"/>
    <col min="520" max="520" width="15.140625" style="66" customWidth="1"/>
    <col min="521" max="521" width="23" style="66" customWidth="1"/>
    <col min="522" max="768" width="9.140625" style="66"/>
    <col min="769" max="769" width="12.85546875" style="66" customWidth="1"/>
    <col min="770" max="770" width="9.140625" style="66"/>
    <col min="771" max="771" width="10.28515625" style="66" customWidth="1"/>
    <col min="772" max="772" width="33.5703125" style="66" customWidth="1"/>
    <col min="773" max="773" width="13.42578125" style="66" customWidth="1"/>
    <col min="774" max="774" width="15.5703125" style="66" customWidth="1"/>
    <col min="775" max="775" width="18.85546875" style="66" customWidth="1"/>
    <col min="776" max="776" width="15.140625" style="66" customWidth="1"/>
    <col min="777" max="777" width="23" style="66" customWidth="1"/>
    <col min="778" max="1024" width="9.140625" style="66"/>
    <col min="1025" max="1025" width="12.85546875" style="66" customWidth="1"/>
    <col min="1026" max="1026" width="9.140625" style="66"/>
    <col min="1027" max="1027" width="10.28515625" style="66" customWidth="1"/>
    <col min="1028" max="1028" width="33.5703125" style="66" customWidth="1"/>
    <col min="1029" max="1029" width="13.42578125" style="66" customWidth="1"/>
    <col min="1030" max="1030" width="15.5703125" style="66" customWidth="1"/>
    <col min="1031" max="1031" width="18.85546875" style="66" customWidth="1"/>
    <col min="1032" max="1032" width="15.140625" style="66" customWidth="1"/>
    <col min="1033" max="1033" width="23" style="66" customWidth="1"/>
    <col min="1034" max="1280" width="9.140625" style="66"/>
    <col min="1281" max="1281" width="12.85546875" style="66" customWidth="1"/>
    <col min="1282" max="1282" width="9.140625" style="66"/>
    <col min="1283" max="1283" width="10.28515625" style="66" customWidth="1"/>
    <col min="1284" max="1284" width="33.5703125" style="66" customWidth="1"/>
    <col min="1285" max="1285" width="13.42578125" style="66" customWidth="1"/>
    <col min="1286" max="1286" width="15.5703125" style="66" customWidth="1"/>
    <col min="1287" max="1287" width="18.85546875" style="66" customWidth="1"/>
    <col min="1288" max="1288" width="15.140625" style="66" customWidth="1"/>
    <col min="1289" max="1289" width="23" style="66" customWidth="1"/>
    <col min="1290" max="1536" width="9.140625" style="66"/>
    <col min="1537" max="1537" width="12.85546875" style="66" customWidth="1"/>
    <col min="1538" max="1538" width="9.140625" style="66"/>
    <col min="1539" max="1539" width="10.28515625" style="66" customWidth="1"/>
    <col min="1540" max="1540" width="33.5703125" style="66" customWidth="1"/>
    <col min="1541" max="1541" width="13.42578125" style="66" customWidth="1"/>
    <col min="1542" max="1542" width="15.5703125" style="66" customWidth="1"/>
    <col min="1543" max="1543" width="18.85546875" style="66" customWidth="1"/>
    <col min="1544" max="1544" width="15.140625" style="66" customWidth="1"/>
    <col min="1545" max="1545" width="23" style="66" customWidth="1"/>
    <col min="1546" max="1792" width="9.140625" style="66"/>
    <col min="1793" max="1793" width="12.85546875" style="66" customWidth="1"/>
    <col min="1794" max="1794" width="9.140625" style="66"/>
    <col min="1795" max="1795" width="10.28515625" style="66" customWidth="1"/>
    <col min="1796" max="1796" width="33.5703125" style="66" customWidth="1"/>
    <col min="1797" max="1797" width="13.42578125" style="66" customWidth="1"/>
    <col min="1798" max="1798" width="15.5703125" style="66" customWidth="1"/>
    <col min="1799" max="1799" width="18.85546875" style="66" customWidth="1"/>
    <col min="1800" max="1800" width="15.140625" style="66" customWidth="1"/>
    <col min="1801" max="1801" width="23" style="66" customWidth="1"/>
    <col min="1802" max="2048" width="9.140625" style="66"/>
    <col min="2049" max="2049" width="12.85546875" style="66" customWidth="1"/>
    <col min="2050" max="2050" width="9.140625" style="66"/>
    <col min="2051" max="2051" width="10.28515625" style="66" customWidth="1"/>
    <col min="2052" max="2052" width="33.5703125" style="66" customWidth="1"/>
    <col min="2053" max="2053" width="13.42578125" style="66" customWidth="1"/>
    <col min="2054" max="2054" width="15.5703125" style="66" customWidth="1"/>
    <col min="2055" max="2055" width="18.85546875" style="66" customWidth="1"/>
    <col min="2056" max="2056" width="15.140625" style="66" customWidth="1"/>
    <col min="2057" max="2057" width="23" style="66" customWidth="1"/>
    <col min="2058" max="2304" width="9.140625" style="66"/>
    <col min="2305" max="2305" width="12.85546875" style="66" customWidth="1"/>
    <col min="2306" max="2306" width="9.140625" style="66"/>
    <col min="2307" max="2307" width="10.28515625" style="66" customWidth="1"/>
    <col min="2308" max="2308" width="33.5703125" style="66" customWidth="1"/>
    <col min="2309" max="2309" width="13.42578125" style="66" customWidth="1"/>
    <col min="2310" max="2310" width="15.5703125" style="66" customWidth="1"/>
    <col min="2311" max="2311" width="18.85546875" style="66" customWidth="1"/>
    <col min="2312" max="2312" width="15.140625" style="66" customWidth="1"/>
    <col min="2313" max="2313" width="23" style="66" customWidth="1"/>
    <col min="2314" max="2560" width="9.140625" style="66"/>
    <col min="2561" max="2561" width="12.85546875" style="66" customWidth="1"/>
    <col min="2562" max="2562" width="9.140625" style="66"/>
    <col min="2563" max="2563" width="10.28515625" style="66" customWidth="1"/>
    <col min="2564" max="2564" width="33.5703125" style="66" customWidth="1"/>
    <col min="2565" max="2565" width="13.42578125" style="66" customWidth="1"/>
    <col min="2566" max="2566" width="15.5703125" style="66" customWidth="1"/>
    <col min="2567" max="2567" width="18.85546875" style="66" customWidth="1"/>
    <col min="2568" max="2568" width="15.140625" style="66" customWidth="1"/>
    <col min="2569" max="2569" width="23" style="66" customWidth="1"/>
    <col min="2570" max="2816" width="9.140625" style="66"/>
    <col min="2817" max="2817" width="12.85546875" style="66" customWidth="1"/>
    <col min="2818" max="2818" width="9.140625" style="66"/>
    <col min="2819" max="2819" width="10.28515625" style="66" customWidth="1"/>
    <col min="2820" max="2820" width="33.5703125" style="66" customWidth="1"/>
    <col min="2821" max="2821" width="13.42578125" style="66" customWidth="1"/>
    <col min="2822" max="2822" width="15.5703125" style="66" customWidth="1"/>
    <col min="2823" max="2823" width="18.85546875" style="66" customWidth="1"/>
    <col min="2824" max="2824" width="15.140625" style="66" customWidth="1"/>
    <col min="2825" max="2825" width="23" style="66" customWidth="1"/>
    <col min="2826" max="3072" width="9.140625" style="66"/>
    <col min="3073" max="3073" width="12.85546875" style="66" customWidth="1"/>
    <col min="3074" max="3074" width="9.140625" style="66"/>
    <col min="3075" max="3075" width="10.28515625" style="66" customWidth="1"/>
    <col min="3076" max="3076" width="33.5703125" style="66" customWidth="1"/>
    <col min="3077" max="3077" width="13.42578125" style="66" customWidth="1"/>
    <col min="3078" max="3078" width="15.5703125" style="66" customWidth="1"/>
    <col min="3079" max="3079" width="18.85546875" style="66" customWidth="1"/>
    <col min="3080" max="3080" width="15.140625" style="66" customWidth="1"/>
    <col min="3081" max="3081" width="23" style="66" customWidth="1"/>
    <col min="3082" max="3328" width="9.140625" style="66"/>
    <col min="3329" max="3329" width="12.85546875" style="66" customWidth="1"/>
    <col min="3330" max="3330" width="9.140625" style="66"/>
    <col min="3331" max="3331" width="10.28515625" style="66" customWidth="1"/>
    <col min="3332" max="3332" width="33.5703125" style="66" customWidth="1"/>
    <col min="3333" max="3333" width="13.42578125" style="66" customWidth="1"/>
    <col min="3334" max="3334" width="15.5703125" style="66" customWidth="1"/>
    <col min="3335" max="3335" width="18.85546875" style="66" customWidth="1"/>
    <col min="3336" max="3336" width="15.140625" style="66" customWidth="1"/>
    <col min="3337" max="3337" width="23" style="66" customWidth="1"/>
    <col min="3338" max="3584" width="9.140625" style="66"/>
    <col min="3585" max="3585" width="12.85546875" style="66" customWidth="1"/>
    <col min="3586" max="3586" width="9.140625" style="66"/>
    <col min="3587" max="3587" width="10.28515625" style="66" customWidth="1"/>
    <col min="3588" max="3588" width="33.5703125" style="66" customWidth="1"/>
    <col min="3589" max="3589" width="13.42578125" style="66" customWidth="1"/>
    <col min="3590" max="3590" width="15.5703125" style="66" customWidth="1"/>
    <col min="3591" max="3591" width="18.85546875" style="66" customWidth="1"/>
    <col min="3592" max="3592" width="15.140625" style="66" customWidth="1"/>
    <col min="3593" max="3593" width="23" style="66" customWidth="1"/>
    <col min="3594" max="3840" width="9.140625" style="66"/>
    <col min="3841" max="3841" width="12.85546875" style="66" customWidth="1"/>
    <col min="3842" max="3842" width="9.140625" style="66"/>
    <col min="3843" max="3843" width="10.28515625" style="66" customWidth="1"/>
    <col min="3844" max="3844" width="33.5703125" style="66" customWidth="1"/>
    <col min="3845" max="3845" width="13.42578125" style="66" customWidth="1"/>
    <col min="3846" max="3846" width="15.5703125" style="66" customWidth="1"/>
    <col min="3847" max="3847" width="18.85546875" style="66" customWidth="1"/>
    <col min="3848" max="3848" width="15.140625" style="66" customWidth="1"/>
    <col min="3849" max="3849" width="23" style="66" customWidth="1"/>
    <col min="3850" max="4096" width="9.140625" style="66"/>
    <col min="4097" max="4097" width="12.85546875" style="66" customWidth="1"/>
    <col min="4098" max="4098" width="9.140625" style="66"/>
    <col min="4099" max="4099" width="10.28515625" style="66" customWidth="1"/>
    <col min="4100" max="4100" width="33.5703125" style="66" customWidth="1"/>
    <col min="4101" max="4101" width="13.42578125" style="66" customWidth="1"/>
    <col min="4102" max="4102" width="15.5703125" style="66" customWidth="1"/>
    <col min="4103" max="4103" width="18.85546875" style="66" customWidth="1"/>
    <col min="4104" max="4104" width="15.140625" style="66" customWidth="1"/>
    <col min="4105" max="4105" width="23" style="66" customWidth="1"/>
    <col min="4106" max="4352" width="9.140625" style="66"/>
    <col min="4353" max="4353" width="12.85546875" style="66" customWidth="1"/>
    <col min="4354" max="4354" width="9.140625" style="66"/>
    <col min="4355" max="4355" width="10.28515625" style="66" customWidth="1"/>
    <col min="4356" max="4356" width="33.5703125" style="66" customWidth="1"/>
    <col min="4357" max="4357" width="13.42578125" style="66" customWidth="1"/>
    <col min="4358" max="4358" width="15.5703125" style="66" customWidth="1"/>
    <col min="4359" max="4359" width="18.85546875" style="66" customWidth="1"/>
    <col min="4360" max="4360" width="15.140625" style="66" customWidth="1"/>
    <col min="4361" max="4361" width="23" style="66" customWidth="1"/>
    <col min="4362" max="4608" width="9.140625" style="66"/>
    <col min="4609" max="4609" width="12.85546875" style="66" customWidth="1"/>
    <col min="4610" max="4610" width="9.140625" style="66"/>
    <col min="4611" max="4611" width="10.28515625" style="66" customWidth="1"/>
    <col min="4612" max="4612" width="33.5703125" style="66" customWidth="1"/>
    <col min="4613" max="4613" width="13.42578125" style="66" customWidth="1"/>
    <col min="4614" max="4614" width="15.5703125" style="66" customWidth="1"/>
    <col min="4615" max="4615" width="18.85546875" style="66" customWidth="1"/>
    <col min="4616" max="4616" width="15.140625" style="66" customWidth="1"/>
    <col min="4617" max="4617" width="23" style="66" customWidth="1"/>
    <col min="4618" max="4864" width="9.140625" style="66"/>
    <col min="4865" max="4865" width="12.85546875" style="66" customWidth="1"/>
    <col min="4866" max="4866" width="9.140625" style="66"/>
    <col min="4867" max="4867" width="10.28515625" style="66" customWidth="1"/>
    <col min="4868" max="4868" width="33.5703125" style="66" customWidth="1"/>
    <col min="4869" max="4869" width="13.42578125" style="66" customWidth="1"/>
    <col min="4870" max="4870" width="15.5703125" style="66" customWidth="1"/>
    <col min="4871" max="4871" width="18.85546875" style="66" customWidth="1"/>
    <col min="4872" max="4872" width="15.140625" style="66" customWidth="1"/>
    <col min="4873" max="4873" width="23" style="66" customWidth="1"/>
    <col min="4874" max="5120" width="9.140625" style="66"/>
    <col min="5121" max="5121" width="12.85546875" style="66" customWidth="1"/>
    <col min="5122" max="5122" width="9.140625" style="66"/>
    <col min="5123" max="5123" width="10.28515625" style="66" customWidth="1"/>
    <col min="5124" max="5124" width="33.5703125" style="66" customWidth="1"/>
    <col min="5125" max="5125" width="13.42578125" style="66" customWidth="1"/>
    <col min="5126" max="5126" width="15.5703125" style="66" customWidth="1"/>
    <col min="5127" max="5127" width="18.85546875" style="66" customWidth="1"/>
    <col min="5128" max="5128" width="15.140625" style="66" customWidth="1"/>
    <col min="5129" max="5129" width="23" style="66" customWidth="1"/>
    <col min="5130" max="5376" width="9.140625" style="66"/>
    <col min="5377" max="5377" width="12.85546875" style="66" customWidth="1"/>
    <col min="5378" max="5378" width="9.140625" style="66"/>
    <col min="5379" max="5379" width="10.28515625" style="66" customWidth="1"/>
    <col min="5380" max="5380" width="33.5703125" style="66" customWidth="1"/>
    <col min="5381" max="5381" width="13.42578125" style="66" customWidth="1"/>
    <col min="5382" max="5382" width="15.5703125" style="66" customWidth="1"/>
    <col min="5383" max="5383" width="18.85546875" style="66" customWidth="1"/>
    <col min="5384" max="5384" width="15.140625" style="66" customWidth="1"/>
    <col min="5385" max="5385" width="23" style="66" customWidth="1"/>
    <col min="5386" max="5632" width="9.140625" style="66"/>
    <col min="5633" max="5633" width="12.85546875" style="66" customWidth="1"/>
    <col min="5634" max="5634" width="9.140625" style="66"/>
    <col min="5635" max="5635" width="10.28515625" style="66" customWidth="1"/>
    <col min="5636" max="5636" width="33.5703125" style="66" customWidth="1"/>
    <col min="5637" max="5637" width="13.42578125" style="66" customWidth="1"/>
    <col min="5638" max="5638" width="15.5703125" style="66" customWidth="1"/>
    <col min="5639" max="5639" width="18.85546875" style="66" customWidth="1"/>
    <col min="5640" max="5640" width="15.140625" style="66" customWidth="1"/>
    <col min="5641" max="5641" width="23" style="66" customWidth="1"/>
    <col min="5642" max="5888" width="9.140625" style="66"/>
    <col min="5889" max="5889" width="12.85546875" style="66" customWidth="1"/>
    <col min="5890" max="5890" width="9.140625" style="66"/>
    <col min="5891" max="5891" width="10.28515625" style="66" customWidth="1"/>
    <col min="5892" max="5892" width="33.5703125" style="66" customWidth="1"/>
    <col min="5893" max="5893" width="13.42578125" style="66" customWidth="1"/>
    <col min="5894" max="5894" width="15.5703125" style="66" customWidth="1"/>
    <col min="5895" max="5895" width="18.85546875" style="66" customWidth="1"/>
    <col min="5896" max="5896" width="15.140625" style="66" customWidth="1"/>
    <col min="5897" max="5897" width="23" style="66" customWidth="1"/>
    <col min="5898" max="6144" width="9.140625" style="66"/>
    <col min="6145" max="6145" width="12.85546875" style="66" customWidth="1"/>
    <col min="6146" max="6146" width="9.140625" style="66"/>
    <col min="6147" max="6147" width="10.28515625" style="66" customWidth="1"/>
    <col min="6148" max="6148" width="33.5703125" style="66" customWidth="1"/>
    <col min="6149" max="6149" width="13.42578125" style="66" customWidth="1"/>
    <col min="6150" max="6150" width="15.5703125" style="66" customWidth="1"/>
    <col min="6151" max="6151" width="18.85546875" style="66" customWidth="1"/>
    <col min="6152" max="6152" width="15.140625" style="66" customWidth="1"/>
    <col min="6153" max="6153" width="23" style="66" customWidth="1"/>
    <col min="6154" max="6400" width="9.140625" style="66"/>
    <col min="6401" max="6401" width="12.85546875" style="66" customWidth="1"/>
    <col min="6402" max="6402" width="9.140625" style="66"/>
    <col min="6403" max="6403" width="10.28515625" style="66" customWidth="1"/>
    <col min="6404" max="6404" width="33.5703125" style="66" customWidth="1"/>
    <col min="6405" max="6405" width="13.42578125" style="66" customWidth="1"/>
    <col min="6406" max="6406" width="15.5703125" style="66" customWidth="1"/>
    <col min="6407" max="6407" width="18.85546875" style="66" customWidth="1"/>
    <col min="6408" max="6408" width="15.140625" style="66" customWidth="1"/>
    <col min="6409" max="6409" width="23" style="66" customWidth="1"/>
    <col min="6410" max="6656" width="9.140625" style="66"/>
    <col min="6657" max="6657" width="12.85546875" style="66" customWidth="1"/>
    <col min="6658" max="6658" width="9.140625" style="66"/>
    <col min="6659" max="6659" width="10.28515625" style="66" customWidth="1"/>
    <col min="6660" max="6660" width="33.5703125" style="66" customWidth="1"/>
    <col min="6661" max="6661" width="13.42578125" style="66" customWidth="1"/>
    <col min="6662" max="6662" width="15.5703125" style="66" customWidth="1"/>
    <col min="6663" max="6663" width="18.85546875" style="66" customWidth="1"/>
    <col min="6664" max="6664" width="15.140625" style="66" customWidth="1"/>
    <col min="6665" max="6665" width="23" style="66" customWidth="1"/>
    <col min="6666" max="6912" width="9.140625" style="66"/>
    <col min="6913" max="6913" width="12.85546875" style="66" customWidth="1"/>
    <col min="6914" max="6914" width="9.140625" style="66"/>
    <col min="6915" max="6915" width="10.28515625" style="66" customWidth="1"/>
    <col min="6916" max="6916" width="33.5703125" style="66" customWidth="1"/>
    <col min="6917" max="6917" width="13.42578125" style="66" customWidth="1"/>
    <col min="6918" max="6918" width="15.5703125" style="66" customWidth="1"/>
    <col min="6919" max="6919" width="18.85546875" style="66" customWidth="1"/>
    <col min="6920" max="6920" width="15.140625" style="66" customWidth="1"/>
    <col min="6921" max="6921" width="23" style="66" customWidth="1"/>
    <col min="6922" max="7168" width="9.140625" style="66"/>
    <col min="7169" max="7169" width="12.85546875" style="66" customWidth="1"/>
    <col min="7170" max="7170" width="9.140625" style="66"/>
    <col min="7171" max="7171" width="10.28515625" style="66" customWidth="1"/>
    <col min="7172" max="7172" width="33.5703125" style="66" customWidth="1"/>
    <col min="7173" max="7173" width="13.42578125" style="66" customWidth="1"/>
    <col min="7174" max="7174" width="15.5703125" style="66" customWidth="1"/>
    <col min="7175" max="7175" width="18.85546875" style="66" customWidth="1"/>
    <col min="7176" max="7176" width="15.140625" style="66" customWidth="1"/>
    <col min="7177" max="7177" width="23" style="66" customWidth="1"/>
    <col min="7178" max="7424" width="9.140625" style="66"/>
    <col min="7425" max="7425" width="12.85546875" style="66" customWidth="1"/>
    <col min="7426" max="7426" width="9.140625" style="66"/>
    <col min="7427" max="7427" width="10.28515625" style="66" customWidth="1"/>
    <col min="7428" max="7428" width="33.5703125" style="66" customWidth="1"/>
    <col min="7429" max="7429" width="13.42578125" style="66" customWidth="1"/>
    <col min="7430" max="7430" width="15.5703125" style="66" customWidth="1"/>
    <col min="7431" max="7431" width="18.85546875" style="66" customWidth="1"/>
    <col min="7432" max="7432" width="15.140625" style="66" customWidth="1"/>
    <col min="7433" max="7433" width="23" style="66" customWidth="1"/>
    <col min="7434" max="7680" width="9.140625" style="66"/>
    <col min="7681" max="7681" width="12.85546875" style="66" customWidth="1"/>
    <col min="7682" max="7682" width="9.140625" style="66"/>
    <col min="7683" max="7683" width="10.28515625" style="66" customWidth="1"/>
    <col min="7684" max="7684" width="33.5703125" style="66" customWidth="1"/>
    <col min="7685" max="7685" width="13.42578125" style="66" customWidth="1"/>
    <col min="7686" max="7686" width="15.5703125" style="66" customWidth="1"/>
    <col min="7687" max="7687" width="18.85546875" style="66" customWidth="1"/>
    <col min="7688" max="7688" width="15.140625" style="66" customWidth="1"/>
    <col min="7689" max="7689" width="23" style="66" customWidth="1"/>
    <col min="7690" max="7936" width="9.140625" style="66"/>
    <col min="7937" max="7937" width="12.85546875" style="66" customWidth="1"/>
    <col min="7938" max="7938" width="9.140625" style="66"/>
    <col min="7939" max="7939" width="10.28515625" style="66" customWidth="1"/>
    <col min="7940" max="7940" width="33.5703125" style="66" customWidth="1"/>
    <col min="7941" max="7941" width="13.42578125" style="66" customWidth="1"/>
    <col min="7942" max="7942" width="15.5703125" style="66" customWidth="1"/>
    <col min="7943" max="7943" width="18.85546875" style="66" customWidth="1"/>
    <col min="7944" max="7944" width="15.140625" style="66" customWidth="1"/>
    <col min="7945" max="7945" width="23" style="66" customWidth="1"/>
    <col min="7946" max="8192" width="9.140625" style="66"/>
    <col min="8193" max="8193" width="12.85546875" style="66" customWidth="1"/>
    <col min="8194" max="8194" width="9.140625" style="66"/>
    <col min="8195" max="8195" width="10.28515625" style="66" customWidth="1"/>
    <col min="8196" max="8196" width="33.5703125" style="66" customWidth="1"/>
    <col min="8197" max="8197" width="13.42578125" style="66" customWidth="1"/>
    <col min="8198" max="8198" width="15.5703125" style="66" customWidth="1"/>
    <col min="8199" max="8199" width="18.85546875" style="66" customWidth="1"/>
    <col min="8200" max="8200" width="15.140625" style="66" customWidth="1"/>
    <col min="8201" max="8201" width="23" style="66" customWidth="1"/>
    <col min="8202" max="8448" width="9.140625" style="66"/>
    <col min="8449" max="8449" width="12.85546875" style="66" customWidth="1"/>
    <col min="8450" max="8450" width="9.140625" style="66"/>
    <col min="8451" max="8451" width="10.28515625" style="66" customWidth="1"/>
    <col min="8452" max="8452" width="33.5703125" style="66" customWidth="1"/>
    <col min="8453" max="8453" width="13.42578125" style="66" customWidth="1"/>
    <col min="8454" max="8454" width="15.5703125" style="66" customWidth="1"/>
    <col min="8455" max="8455" width="18.85546875" style="66" customWidth="1"/>
    <col min="8456" max="8456" width="15.140625" style="66" customWidth="1"/>
    <col min="8457" max="8457" width="23" style="66" customWidth="1"/>
    <col min="8458" max="8704" width="9.140625" style="66"/>
    <col min="8705" max="8705" width="12.85546875" style="66" customWidth="1"/>
    <col min="8706" max="8706" width="9.140625" style="66"/>
    <col min="8707" max="8707" width="10.28515625" style="66" customWidth="1"/>
    <col min="8708" max="8708" width="33.5703125" style="66" customWidth="1"/>
    <col min="8709" max="8709" width="13.42578125" style="66" customWidth="1"/>
    <col min="8710" max="8710" width="15.5703125" style="66" customWidth="1"/>
    <col min="8711" max="8711" width="18.85546875" style="66" customWidth="1"/>
    <col min="8712" max="8712" width="15.140625" style="66" customWidth="1"/>
    <col min="8713" max="8713" width="23" style="66" customWidth="1"/>
    <col min="8714" max="8960" width="9.140625" style="66"/>
    <col min="8961" max="8961" width="12.85546875" style="66" customWidth="1"/>
    <col min="8962" max="8962" width="9.140625" style="66"/>
    <col min="8963" max="8963" width="10.28515625" style="66" customWidth="1"/>
    <col min="8964" max="8964" width="33.5703125" style="66" customWidth="1"/>
    <col min="8965" max="8965" width="13.42578125" style="66" customWidth="1"/>
    <col min="8966" max="8966" width="15.5703125" style="66" customWidth="1"/>
    <col min="8967" max="8967" width="18.85546875" style="66" customWidth="1"/>
    <col min="8968" max="8968" width="15.140625" style="66" customWidth="1"/>
    <col min="8969" max="8969" width="23" style="66" customWidth="1"/>
    <col min="8970" max="9216" width="9.140625" style="66"/>
    <col min="9217" max="9217" width="12.85546875" style="66" customWidth="1"/>
    <col min="9218" max="9218" width="9.140625" style="66"/>
    <col min="9219" max="9219" width="10.28515625" style="66" customWidth="1"/>
    <col min="9220" max="9220" width="33.5703125" style="66" customWidth="1"/>
    <col min="9221" max="9221" width="13.42578125" style="66" customWidth="1"/>
    <col min="9222" max="9222" width="15.5703125" style="66" customWidth="1"/>
    <col min="9223" max="9223" width="18.85546875" style="66" customWidth="1"/>
    <col min="9224" max="9224" width="15.140625" style="66" customWidth="1"/>
    <col min="9225" max="9225" width="23" style="66" customWidth="1"/>
    <col min="9226" max="9472" width="9.140625" style="66"/>
    <col min="9473" max="9473" width="12.85546875" style="66" customWidth="1"/>
    <col min="9474" max="9474" width="9.140625" style="66"/>
    <col min="9475" max="9475" width="10.28515625" style="66" customWidth="1"/>
    <col min="9476" max="9476" width="33.5703125" style="66" customWidth="1"/>
    <col min="9477" max="9477" width="13.42578125" style="66" customWidth="1"/>
    <col min="9478" max="9478" width="15.5703125" style="66" customWidth="1"/>
    <col min="9479" max="9479" width="18.85546875" style="66" customWidth="1"/>
    <col min="9480" max="9480" width="15.140625" style="66" customWidth="1"/>
    <col min="9481" max="9481" width="23" style="66" customWidth="1"/>
    <col min="9482" max="9728" width="9.140625" style="66"/>
    <col min="9729" max="9729" width="12.85546875" style="66" customWidth="1"/>
    <col min="9730" max="9730" width="9.140625" style="66"/>
    <col min="9731" max="9731" width="10.28515625" style="66" customWidth="1"/>
    <col min="9732" max="9732" width="33.5703125" style="66" customWidth="1"/>
    <col min="9733" max="9733" width="13.42578125" style="66" customWidth="1"/>
    <col min="9734" max="9734" width="15.5703125" style="66" customWidth="1"/>
    <col min="9735" max="9735" width="18.85546875" style="66" customWidth="1"/>
    <col min="9736" max="9736" width="15.140625" style="66" customWidth="1"/>
    <col min="9737" max="9737" width="23" style="66" customWidth="1"/>
    <col min="9738" max="9984" width="9.140625" style="66"/>
    <col min="9985" max="9985" width="12.85546875" style="66" customWidth="1"/>
    <col min="9986" max="9986" width="9.140625" style="66"/>
    <col min="9987" max="9987" width="10.28515625" style="66" customWidth="1"/>
    <col min="9988" max="9988" width="33.5703125" style="66" customWidth="1"/>
    <col min="9989" max="9989" width="13.42578125" style="66" customWidth="1"/>
    <col min="9990" max="9990" width="15.5703125" style="66" customWidth="1"/>
    <col min="9991" max="9991" width="18.85546875" style="66" customWidth="1"/>
    <col min="9992" max="9992" width="15.140625" style="66" customWidth="1"/>
    <col min="9993" max="9993" width="23" style="66" customWidth="1"/>
    <col min="9994" max="10240" width="9.140625" style="66"/>
    <col min="10241" max="10241" width="12.85546875" style="66" customWidth="1"/>
    <col min="10242" max="10242" width="9.140625" style="66"/>
    <col min="10243" max="10243" width="10.28515625" style="66" customWidth="1"/>
    <col min="10244" max="10244" width="33.5703125" style="66" customWidth="1"/>
    <col min="10245" max="10245" width="13.42578125" style="66" customWidth="1"/>
    <col min="10246" max="10246" width="15.5703125" style="66" customWidth="1"/>
    <col min="10247" max="10247" width="18.85546875" style="66" customWidth="1"/>
    <col min="10248" max="10248" width="15.140625" style="66" customWidth="1"/>
    <col min="10249" max="10249" width="23" style="66" customWidth="1"/>
    <col min="10250" max="10496" width="9.140625" style="66"/>
    <col min="10497" max="10497" width="12.85546875" style="66" customWidth="1"/>
    <col min="10498" max="10498" width="9.140625" style="66"/>
    <col min="10499" max="10499" width="10.28515625" style="66" customWidth="1"/>
    <col min="10500" max="10500" width="33.5703125" style="66" customWidth="1"/>
    <col min="10501" max="10501" width="13.42578125" style="66" customWidth="1"/>
    <col min="10502" max="10502" width="15.5703125" style="66" customWidth="1"/>
    <col min="10503" max="10503" width="18.85546875" style="66" customWidth="1"/>
    <col min="10504" max="10504" width="15.140625" style="66" customWidth="1"/>
    <col min="10505" max="10505" width="23" style="66" customWidth="1"/>
    <col min="10506" max="10752" width="9.140625" style="66"/>
    <col min="10753" max="10753" width="12.85546875" style="66" customWidth="1"/>
    <col min="10754" max="10754" width="9.140625" style="66"/>
    <col min="10755" max="10755" width="10.28515625" style="66" customWidth="1"/>
    <col min="10756" max="10756" width="33.5703125" style="66" customWidth="1"/>
    <col min="10757" max="10757" width="13.42578125" style="66" customWidth="1"/>
    <col min="10758" max="10758" width="15.5703125" style="66" customWidth="1"/>
    <col min="10759" max="10759" width="18.85546875" style="66" customWidth="1"/>
    <col min="10760" max="10760" width="15.140625" style="66" customWidth="1"/>
    <col min="10761" max="10761" width="23" style="66" customWidth="1"/>
    <col min="10762" max="11008" width="9.140625" style="66"/>
    <col min="11009" max="11009" width="12.85546875" style="66" customWidth="1"/>
    <col min="11010" max="11010" width="9.140625" style="66"/>
    <col min="11011" max="11011" width="10.28515625" style="66" customWidth="1"/>
    <col min="11012" max="11012" width="33.5703125" style="66" customWidth="1"/>
    <col min="11013" max="11013" width="13.42578125" style="66" customWidth="1"/>
    <col min="11014" max="11014" width="15.5703125" style="66" customWidth="1"/>
    <col min="11015" max="11015" width="18.85546875" style="66" customWidth="1"/>
    <col min="11016" max="11016" width="15.140625" style="66" customWidth="1"/>
    <col min="11017" max="11017" width="23" style="66" customWidth="1"/>
    <col min="11018" max="11264" width="9.140625" style="66"/>
    <col min="11265" max="11265" width="12.85546875" style="66" customWidth="1"/>
    <col min="11266" max="11266" width="9.140625" style="66"/>
    <col min="11267" max="11267" width="10.28515625" style="66" customWidth="1"/>
    <col min="11268" max="11268" width="33.5703125" style="66" customWidth="1"/>
    <col min="11269" max="11269" width="13.42578125" style="66" customWidth="1"/>
    <col min="11270" max="11270" width="15.5703125" style="66" customWidth="1"/>
    <col min="11271" max="11271" width="18.85546875" style="66" customWidth="1"/>
    <col min="11272" max="11272" width="15.140625" style="66" customWidth="1"/>
    <col min="11273" max="11273" width="23" style="66" customWidth="1"/>
    <col min="11274" max="11520" width="9.140625" style="66"/>
    <col min="11521" max="11521" width="12.85546875" style="66" customWidth="1"/>
    <col min="11522" max="11522" width="9.140625" style="66"/>
    <col min="11523" max="11523" width="10.28515625" style="66" customWidth="1"/>
    <col min="11524" max="11524" width="33.5703125" style="66" customWidth="1"/>
    <col min="11525" max="11525" width="13.42578125" style="66" customWidth="1"/>
    <col min="11526" max="11526" width="15.5703125" style="66" customWidth="1"/>
    <col min="11527" max="11527" width="18.85546875" style="66" customWidth="1"/>
    <col min="11528" max="11528" width="15.140625" style="66" customWidth="1"/>
    <col min="11529" max="11529" width="23" style="66" customWidth="1"/>
    <col min="11530" max="11776" width="9.140625" style="66"/>
    <col min="11777" max="11777" width="12.85546875" style="66" customWidth="1"/>
    <col min="11778" max="11778" width="9.140625" style="66"/>
    <col min="11779" max="11779" width="10.28515625" style="66" customWidth="1"/>
    <col min="11780" max="11780" width="33.5703125" style="66" customWidth="1"/>
    <col min="11781" max="11781" width="13.42578125" style="66" customWidth="1"/>
    <col min="11782" max="11782" width="15.5703125" style="66" customWidth="1"/>
    <col min="11783" max="11783" width="18.85546875" style="66" customWidth="1"/>
    <col min="11784" max="11784" width="15.140625" style="66" customWidth="1"/>
    <col min="11785" max="11785" width="23" style="66" customWidth="1"/>
    <col min="11786" max="12032" width="9.140625" style="66"/>
    <col min="12033" max="12033" width="12.85546875" style="66" customWidth="1"/>
    <col min="12034" max="12034" width="9.140625" style="66"/>
    <col min="12035" max="12035" width="10.28515625" style="66" customWidth="1"/>
    <col min="12036" max="12036" width="33.5703125" style="66" customWidth="1"/>
    <col min="12037" max="12037" width="13.42578125" style="66" customWidth="1"/>
    <col min="12038" max="12038" width="15.5703125" style="66" customWidth="1"/>
    <col min="12039" max="12039" width="18.85546875" style="66" customWidth="1"/>
    <col min="12040" max="12040" width="15.140625" style="66" customWidth="1"/>
    <col min="12041" max="12041" width="23" style="66" customWidth="1"/>
    <col min="12042" max="12288" width="9.140625" style="66"/>
    <col min="12289" max="12289" width="12.85546875" style="66" customWidth="1"/>
    <col min="12290" max="12290" width="9.140625" style="66"/>
    <col min="12291" max="12291" width="10.28515625" style="66" customWidth="1"/>
    <col min="12292" max="12292" width="33.5703125" style="66" customWidth="1"/>
    <col min="12293" max="12293" width="13.42578125" style="66" customWidth="1"/>
    <col min="12294" max="12294" width="15.5703125" style="66" customWidth="1"/>
    <col min="12295" max="12295" width="18.85546875" style="66" customWidth="1"/>
    <col min="12296" max="12296" width="15.140625" style="66" customWidth="1"/>
    <col min="12297" max="12297" width="23" style="66" customWidth="1"/>
    <col min="12298" max="12544" width="9.140625" style="66"/>
    <col min="12545" max="12545" width="12.85546875" style="66" customWidth="1"/>
    <col min="12546" max="12546" width="9.140625" style="66"/>
    <col min="12547" max="12547" width="10.28515625" style="66" customWidth="1"/>
    <col min="12548" max="12548" width="33.5703125" style="66" customWidth="1"/>
    <col min="12549" max="12549" width="13.42578125" style="66" customWidth="1"/>
    <col min="12550" max="12550" width="15.5703125" style="66" customWidth="1"/>
    <col min="12551" max="12551" width="18.85546875" style="66" customWidth="1"/>
    <col min="12552" max="12552" width="15.140625" style="66" customWidth="1"/>
    <col min="12553" max="12553" width="23" style="66" customWidth="1"/>
    <col min="12554" max="12800" width="9.140625" style="66"/>
    <col min="12801" max="12801" width="12.85546875" style="66" customWidth="1"/>
    <col min="12802" max="12802" width="9.140625" style="66"/>
    <col min="12803" max="12803" width="10.28515625" style="66" customWidth="1"/>
    <col min="12804" max="12804" width="33.5703125" style="66" customWidth="1"/>
    <col min="12805" max="12805" width="13.42578125" style="66" customWidth="1"/>
    <col min="12806" max="12806" width="15.5703125" style="66" customWidth="1"/>
    <col min="12807" max="12807" width="18.85546875" style="66" customWidth="1"/>
    <col min="12808" max="12808" width="15.140625" style="66" customWidth="1"/>
    <col min="12809" max="12809" width="23" style="66" customWidth="1"/>
    <col min="12810" max="13056" width="9.140625" style="66"/>
    <col min="13057" max="13057" width="12.85546875" style="66" customWidth="1"/>
    <col min="13058" max="13058" width="9.140625" style="66"/>
    <col min="13059" max="13059" width="10.28515625" style="66" customWidth="1"/>
    <col min="13060" max="13060" width="33.5703125" style="66" customWidth="1"/>
    <col min="13061" max="13061" width="13.42578125" style="66" customWidth="1"/>
    <col min="13062" max="13062" width="15.5703125" style="66" customWidth="1"/>
    <col min="13063" max="13063" width="18.85546875" style="66" customWidth="1"/>
    <col min="13064" max="13064" width="15.140625" style="66" customWidth="1"/>
    <col min="13065" max="13065" width="23" style="66" customWidth="1"/>
    <col min="13066" max="13312" width="9.140625" style="66"/>
    <col min="13313" max="13313" width="12.85546875" style="66" customWidth="1"/>
    <col min="13314" max="13314" width="9.140625" style="66"/>
    <col min="13315" max="13315" width="10.28515625" style="66" customWidth="1"/>
    <col min="13316" max="13316" width="33.5703125" style="66" customWidth="1"/>
    <col min="13317" max="13317" width="13.42578125" style="66" customWidth="1"/>
    <col min="13318" max="13318" width="15.5703125" style="66" customWidth="1"/>
    <col min="13319" max="13319" width="18.85546875" style="66" customWidth="1"/>
    <col min="13320" max="13320" width="15.140625" style="66" customWidth="1"/>
    <col min="13321" max="13321" width="23" style="66" customWidth="1"/>
    <col min="13322" max="13568" width="9.140625" style="66"/>
    <col min="13569" max="13569" width="12.85546875" style="66" customWidth="1"/>
    <col min="13570" max="13570" width="9.140625" style="66"/>
    <col min="13571" max="13571" width="10.28515625" style="66" customWidth="1"/>
    <col min="13572" max="13572" width="33.5703125" style="66" customWidth="1"/>
    <col min="13573" max="13573" width="13.42578125" style="66" customWidth="1"/>
    <col min="13574" max="13574" width="15.5703125" style="66" customWidth="1"/>
    <col min="13575" max="13575" width="18.85546875" style="66" customWidth="1"/>
    <col min="13576" max="13576" width="15.140625" style="66" customWidth="1"/>
    <col min="13577" max="13577" width="23" style="66" customWidth="1"/>
    <col min="13578" max="13824" width="9.140625" style="66"/>
    <col min="13825" max="13825" width="12.85546875" style="66" customWidth="1"/>
    <col min="13826" max="13826" width="9.140625" style="66"/>
    <col min="13827" max="13827" width="10.28515625" style="66" customWidth="1"/>
    <col min="13828" max="13828" width="33.5703125" style="66" customWidth="1"/>
    <col min="13829" max="13829" width="13.42578125" style="66" customWidth="1"/>
    <col min="13830" max="13830" width="15.5703125" style="66" customWidth="1"/>
    <col min="13831" max="13831" width="18.85546875" style="66" customWidth="1"/>
    <col min="13832" max="13832" width="15.140625" style="66" customWidth="1"/>
    <col min="13833" max="13833" width="23" style="66" customWidth="1"/>
    <col min="13834" max="14080" width="9.140625" style="66"/>
    <col min="14081" max="14081" width="12.85546875" style="66" customWidth="1"/>
    <col min="14082" max="14082" width="9.140625" style="66"/>
    <col min="14083" max="14083" width="10.28515625" style="66" customWidth="1"/>
    <col min="14084" max="14084" width="33.5703125" style="66" customWidth="1"/>
    <col min="14085" max="14085" width="13.42578125" style="66" customWidth="1"/>
    <col min="14086" max="14086" width="15.5703125" style="66" customWidth="1"/>
    <col min="14087" max="14087" width="18.85546875" style="66" customWidth="1"/>
    <col min="14088" max="14088" width="15.140625" style="66" customWidth="1"/>
    <col min="14089" max="14089" width="23" style="66" customWidth="1"/>
    <col min="14090" max="14336" width="9.140625" style="66"/>
    <col min="14337" max="14337" width="12.85546875" style="66" customWidth="1"/>
    <col min="14338" max="14338" width="9.140625" style="66"/>
    <col min="14339" max="14339" width="10.28515625" style="66" customWidth="1"/>
    <col min="14340" max="14340" width="33.5703125" style="66" customWidth="1"/>
    <col min="14341" max="14341" width="13.42578125" style="66" customWidth="1"/>
    <col min="14342" max="14342" width="15.5703125" style="66" customWidth="1"/>
    <col min="14343" max="14343" width="18.85546875" style="66" customWidth="1"/>
    <col min="14344" max="14344" width="15.140625" style="66" customWidth="1"/>
    <col min="14345" max="14345" width="23" style="66" customWidth="1"/>
    <col min="14346" max="14592" width="9.140625" style="66"/>
    <col min="14593" max="14593" width="12.85546875" style="66" customWidth="1"/>
    <col min="14594" max="14594" width="9.140625" style="66"/>
    <col min="14595" max="14595" width="10.28515625" style="66" customWidth="1"/>
    <col min="14596" max="14596" width="33.5703125" style="66" customWidth="1"/>
    <col min="14597" max="14597" width="13.42578125" style="66" customWidth="1"/>
    <col min="14598" max="14598" width="15.5703125" style="66" customWidth="1"/>
    <col min="14599" max="14599" width="18.85546875" style="66" customWidth="1"/>
    <col min="14600" max="14600" width="15.140625" style="66" customWidth="1"/>
    <col min="14601" max="14601" width="23" style="66" customWidth="1"/>
    <col min="14602" max="14848" width="9.140625" style="66"/>
    <col min="14849" max="14849" width="12.85546875" style="66" customWidth="1"/>
    <col min="14850" max="14850" width="9.140625" style="66"/>
    <col min="14851" max="14851" width="10.28515625" style="66" customWidth="1"/>
    <col min="14852" max="14852" width="33.5703125" style="66" customWidth="1"/>
    <col min="14853" max="14853" width="13.42578125" style="66" customWidth="1"/>
    <col min="14854" max="14854" width="15.5703125" style="66" customWidth="1"/>
    <col min="14855" max="14855" width="18.85546875" style="66" customWidth="1"/>
    <col min="14856" max="14856" width="15.140625" style="66" customWidth="1"/>
    <col min="14857" max="14857" width="23" style="66" customWidth="1"/>
    <col min="14858" max="15104" width="9.140625" style="66"/>
    <col min="15105" max="15105" width="12.85546875" style="66" customWidth="1"/>
    <col min="15106" max="15106" width="9.140625" style="66"/>
    <col min="15107" max="15107" width="10.28515625" style="66" customWidth="1"/>
    <col min="15108" max="15108" width="33.5703125" style="66" customWidth="1"/>
    <col min="15109" max="15109" width="13.42578125" style="66" customWidth="1"/>
    <col min="15110" max="15110" width="15.5703125" style="66" customWidth="1"/>
    <col min="15111" max="15111" width="18.85546875" style="66" customWidth="1"/>
    <col min="15112" max="15112" width="15.140625" style="66" customWidth="1"/>
    <col min="15113" max="15113" width="23" style="66" customWidth="1"/>
    <col min="15114" max="15360" width="9.140625" style="66"/>
    <col min="15361" max="15361" width="12.85546875" style="66" customWidth="1"/>
    <col min="15362" max="15362" width="9.140625" style="66"/>
    <col min="15363" max="15363" width="10.28515625" style="66" customWidth="1"/>
    <col min="15364" max="15364" width="33.5703125" style="66" customWidth="1"/>
    <col min="15365" max="15365" width="13.42578125" style="66" customWidth="1"/>
    <col min="15366" max="15366" width="15.5703125" style="66" customWidth="1"/>
    <col min="15367" max="15367" width="18.85546875" style="66" customWidth="1"/>
    <col min="15368" max="15368" width="15.140625" style="66" customWidth="1"/>
    <col min="15369" max="15369" width="23" style="66" customWidth="1"/>
    <col min="15370" max="15616" width="9.140625" style="66"/>
    <col min="15617" max="15617" width="12.85546875" style="66" customWidth="1"/>
    <col min="15618" max="15618" width="9.140625" style="66"/>
    <col min="15619" max="15619" width="10.28515625" style="66" customWidth="1"/>
    <col min="15620" max="15620" width="33.5703125" style="66" customWidth="1"/>
    <col min="15621" max="15621" width="13.42578125" style="66" customWidth="1"/>
    <col min="15622" max="15622" width="15.5703125" style="66" customWidth="1"/>
    <col min="15623" max="15623" width="18.85546875" style="66" customWidth="1"/>
    <col min="15624" max="15624" width="15.140625" style="66" customWidth="1"/>
    <col min="15625" max="15625" width="23" style="66" customWidth="1"/>
    <col min="15626" max="15872" width="9.140625" style="66"/>
    <col min="15873" max="15873" width="12.85546875" style="66" customWidth="1"/>
    <col min="15874" max="15874" width="9.140625" style="66"/>
    <col min="15875" max="15875" width="10.28515625" style="66" customWidth="1"/>
    <col min="15876" max="15876" width="33.5703125" style="66" customWidth="1"/>
    <col min="15877" max="15877" width="13.42578125" style="66" customWidth="1"/>
    <col min="15878" max="15878" width="15.5703125" style="66" customWidth="1"/>
    <col min="15879" max="15879" width="18.85546875" style="66" customWidth="1"/>
    <col min="15880" max="15880" width="15.140625" style="66" customWidth="1"/>
    <col min="15881" max="15881" width="23" style="66" customWidth="1"/>
    <col min="15882" max="16128" width="9.140625" style="66"/>
    <col min="16129" max="16129" width="12.85546875" style="66" customWidth="1"/>
    <col min="16130" max="16130" width="9.140625" style="66"/>
    <col min="16131" max="16131" width="10.28515625" style="66" customWidth="1"/>
    <col min="16132" max="16132" width="33.5703125" style="66" customWidth="1"/>
    <col min="16133" max="16133" width="13.42578125" style="66" customWidth="1"/>
    <col min="16134" max="16134" width="15.5703125" style="66" customWidth="1"/>
    <col min="16135" max="16135" width="18.85546875" style="66" customWidth="1"/>
    <col min="16136" max="16136" width="15.140625" style="66" customWidth="1"/>
    <col min="16137" max="16137" width="23" style="66" customWidth="1"/>
    <col min="16138" max="16384" width="9.140625" style="66"/>
  </cols>
  <sheetData>
    <row r="1" spans="1:12" x14ac:dyDescent="0.2">
      <c r="I1" s="67" t="s">
        <v>405</v>
      </c>
    </row>
    <row r="2" spans="1:12" x14ac:dyDescent="0.2">
      <c r="A2" s="587" t="s">
        <v>406</v>
      </c>
      <c r="B2" s="588"/>
      <c r="C2" s="588"/>
      <c r="D2" s="588"/>
      <c r="E2" s="588"/>
      <c r="F2" s="588"/>
      <c r="G2" s="588"/>
      <c r="H2" s="588"/>
      <c r="I2" s="588"/>
    </row>
    <row r="3" spans="1:12" x14ac:dyDescent="0.2">
      <c r="A3" s="589" t="s">
        <v>407</v>
      </c>
      <c r="B3" s="589" t="s">
        <v>408</v>
      </c>
      <c r="C3" s="589" t="s">
        <v>409</v>
      </c>
      <c r="D3" s="589" t="s">
        <v>64</v>
      </c>
      <c r="E3" s="590" t="s">
        <v>410</v>
      </c>
      <c r="F3" s="589" t="s">
        <v>411</v>
      </c>
      <c r="G3" s="589" t="s">
        <v>412</v>
      </c>
      <c r="H3" s="589" t="s">
        <v>413</v>
      </c>
      <c r="I3" s="589" t="s">
        <v>414</v>
      </c>
    </row>
    <row r="4" spans="1:12" ht="71.25" customHeight="1" x14ac:dyDescent="0.2">
      <c r="A4" s="589"/>
      <c r="B4" s="589"/>
      <c r="C4" s="589"/>
      <c r="D4" s="589"/>
      <c r="E4" s="591"/>
      <c r="F4" s="589"/>
      <c r="G4" s="589"/>
      <c r="H4" s="589"/>
      <c r="I4" s="589"/>
    </row>
    <row r="5" spans="1:12" ht="33" customHeight="1" x14ac:dyDescent="0.2">
      <c r="A5" s="68" t="s">
        <v>523</v>
      </c>
      <c r="B5" s="155" t="s">
        <v>563</v>
      </c>
      <c r="C5" s="156" t="s">
        <v>109</v>
      </c>
      <c r="D5" s="68" t="s">
        <v>524</v>
      </c>
      <c r="E5" s="68"/>
      <c r="F5" s="159">
        <v>54</v>
      </c>
      <c r="G5" s="71">
        <v>5367.52</v>
      </c>
      <c r="H5" s="71">
        <v>5454</v>
      </c>
      <c r="I5" s="153">
        <f>H5-G5</f>
        <v>86.479999999999563</v>
      </c>
    </row>
    <row r="6" spans="1:12" ht="25.5" x14ac:dyDescent="0.2">
      <c r="A6" s="68" t="s">
        <v>528</v>
      </c>
      <c r="B6" s="155" t="s">
        <v>563</v>
      </c>
      <c r="C6" s="156" t="s">
        <v>109</v>
      </c>
      <c r="D6" s="68" t="s">
        <v>524</v>
      </c>
      <c r="E6" s="68"/>
      <c r="F6" s="159">
        <v>40</v>
      </c>
      <c r="G6" s="71">
        <v>3991.38</v>
      </c>
      <c r="H6" s="71">
        <v>4400</v>
      </c>
      <c r="I6" s="153">
        <f t="shared" ref="I6:I44" si="0">H6-G6</f>
        <v>408.61999999999989</v>
      </c>
      <c r="L6" s="176"/>
    </row>
    <row r="7" spans="1:12" ht="25.5" x14ac:dyDescent="0.2">
      <c r="A7" s="68" t="s">
        <v>528</v>
      </c>
      <c r="B7" s="155" t="s">
        <v>563</v>
      </c>
      <c r="C7" s="162" t="s">
        <v>510</v>
      </c>
      <c r="D7" s="68" t="s">
        <v>525</v>
      </c>
      <c r="E7" s="68"/>
      <c r="F7" s="159">
        <v>3600</v>
      </c>
      <c r="G7" s="71">
        <v>14040</v>
      </c>
      <c r="H7" s="71">
        <v>15120</v>
      </c>
      <c r="I7" s="153">
        <f t="shared" si="0"/>
        <v>1080</v>
      </c>
    </row>
    <row r="8" spans="1:12" ht="25.5" x14ac:dyDescent="0.2">
      <c r="A8" s="68" t="s">
        <v>529</v>
      </c>
      <c r="B8" s="155" t="s">
        <v>563</v>
      </c>
      <c r="C8" s="156" t="s">
        <v>109</v>
      </c>
      <c r="D8" s="68" t="s">
        <v>524</v>
      </c>
      <c r="E8" s="68"/>
      <c r="F8" s="159">
        <v>20</v>
      </c>
      <c r="G8" s="71">
        <v>1998.62</v>
      </c>
      <c r="H8" s="71">
        <v>2160</v>
      </c>
      <c r="I8" s="153">
        <f t="shared" si="0"/>
        <v>161.38000000000011</v>
      </c>
    </row>
    <row r="9" spans="1:12" ht="25.5" x14ac:dyDescent="0.2">
      <c r="A9" s="68" t="s">
        <v>530</v>
      </c>
      <c r="B9" s="155" t="s">
        <v>563</v>
      </c>
      <c r="C9" s="156" t="s">
        <v>109</v>
      </c>
      <c r="D9" s="68" t="s">
        <v>524</v>
      </c>
      <c r="E9" s="68"/>
      <c r="F9" s="159">
        <v>55</v>
      </c>
      <c r="G9" s="71">
        <v>5523.47</v>
      </c>
      <c r="H9" s="71">
        <v>5786.68</v>
      </c>
      <c r="I9" s="153">
        <f t="shared" si="0"/>
        <v>263.21000000000004</v>
      </c>
    </row>
    <row r="10" spans="1:12" ht="25.5" x14ac:dyDescent="0.2">
      <c r="A10" s="68" t="s">
        <v>531</v>
      </c>
      <c r="B10" s="155" t="s">
        <v>563</v>
      </c>
      <c r="C10" s="156" t="s">
        <v>109</v>
      </c>
      <c r="D10" s="68" t="s">
        <v>524</v>
      </c>
      <c r="E10" s="68"/>
      <c r="F10" s="159">
        <v>2</v>
      </c>
      <c r="G10" s="71">
        <v>200.97</v>
      </c>
      <c r="H10" s="71">
        <v>210</v>
      </c>
      <c r="I10" s="153">
        <f t="shared" si="0"/>
        <v>9.0300000000000011</v>
      </c>
    </row>
    <row r="11" spans="1:12" ht="25.5" x14ac:dyDescent="0.2">
      <c r="A11" s="68" t="s">
        <v>532</v>
      </c>
      <c r="B11" s="155" t="s">
        <v>563</v>
      </c>
      <c r="C11" s="156" t="s">
        <v>109</v>
      </c>
      <c r="D11" s="68" t="s">
        <v>524</v>
      </c>
      <c r="E11" s="68"/>
      <c r="F11" s="159">
        <v>200</v>
      </c>
      <c r="G11" s="71">
        <v>20096.939999999999</v>
      </c>
      <c r="H11" s="71">
        <v>21000</v>
      </c>
      <c r="I11" s="153">
        <f t="shared" si="0"/>
        <v>903.06000000000131</v>
      </c>
    </row>
    <row r="12" spans="1:12" ht="25.5" x14ac:dyDescent="0.2">
      <c r="A12" s="68" t="s">
        <v>533</v>
      </c>
      <c r="B12" s="155" t="s">
        <v>563</v>
      </c>
      <c r="C12" s="156" t="s">
        <v>109</v>
      </c>
      <c r="D12" s="68" t="s">
        <v>524</v>
      </c>
      <c r="E12" s="68"/>
      <c r="F12" s="159">
        <v>65</v>
      </c>
      <c r="G12" s="71">
        <v>6572.85</v>
      </c>
      <c r="H12" s="71">
        <v>7020</v>
      </c>
      <c r="I12" s="153">
        <f t="shared" si="0"/>
        <v>447.14999999999964</v>
      </c>
    </row>
    <row r="13" spans="1:12" ht="25.5" x14ac:dyDescent="0.2">
      <c r="A13" s="68" t="s">
        <v>534</v>
      </c>
      <c r="B13" s="155" t="s">
        <v>563</v>
      </c>
      <c r="C13" s="156" t="s">
        <v>109</v>
      </c>
      <c r="D13" s="68" t="s">
        <v>524</v>
      </c>
      <c r="E13" s="68"/>
      <c r="F13" s="159">
        <v>15</v>
      </c>
      <c r="G13" s="71">
        <v>1527.38</v>
      </c>
      <c r="H13" s="71">
        <v>1590</v>
      </c>
      <c r="I13" s="153">
        <f t="shared" si="0"/>
        <v>62.619999999999891</v>
      </c>
    </row>
    <row r="14" spans="1:12" ht="25.5" x14ac:dyDescent="0.2">
      <c r="A14" s="68" t="s">
        <v>535</v>
      </c>
      <c r="B14" s="155" t="s">
        <v>563</v>
      </c>
      <c r="C14" s="156" t="s">
        <v>109</v>
      </c>
      <c r="D14" s="68" t="s">
        <v>524</v>
      </c>
      <c r="E14" s="68"/>
      <c r="F14" s="159">
        <v>200</v>
      </c>
      <c r="G14" s="71">
        <v>20365.02</v>
      </c>
      <c r="H14" s="71">
        <v>21227.05</v>
      </c>
      <c r="I14" s="153">
        <f t="shared" si="0"/>
        <v>862.02999999999884</v>
      </c>
    </row>
    <row r="15" spans="1:12" ht="25.5" x14ac:dyDescent="0.2">
      <c r="A15" s="68" t="s">
        <v>536</v>
      </c>
      <c r="B15" s="155" t="s">
        <v>563</v>
      </c>
      <c r="C15" s="154" t="s">
        <v>104</v>
      </c>
      <c r="D15" s="68" t="s">
        <v>511</v>
      </c>
      <c r="E15" s="68"/>
      <c r="F15" s="159">
        <v>40</v>
      </c>
      <c r="G15" s="71">
        <v>5120</v>
      </c>
      <c r="H15" s="71">
        <v>6800</v>
      </c>
      <c r="I15" s="153">
        <f t="shared" si="0"/>
        <v>1680</v>
      </c>
    </row>
    <row r="16" spans="1:12" ht="25.5" x14ac:dyDescent="0.2">
      <c r="A16" s="68" t="s">
        <v>537</v>
      </c>
      <c r="B16" s="155" t="s">
        <v>563</v>
      </c>
      <c r="C16" s="156" t="s">
        <v>109</v>
      </c>
      <c r="D16" s="68" t="s">
        <v>524</v>
      </c>
      <c r="E16" s="68"/>
      <c r="F16" s="159">
        <v>52</v>
      </c>
      <c r="G16" s="71">
        <v>5344.44</v>
      </c>
      <c r="H16" s="71">
        <v>5512</v>
      </c>
      <c r="I16" s="153">
        <f t="shared" si="0"/>
        <v>167.5600000000004</v>
      </c>
    </row>
    <row r="17" spans="1:9" ht="25.5" x14ac:dyDescent="0.2">
      <c r="A17" s="68" t="s">
        <v>538</v>
      </c>
      <c r="B17" s="155" t="s">
        <v>563</v>
      </c>
      <c r="C17" s="156" t="s">
        <v>109</v>
      </c>
      <c r="D17" s="68" t="s">
        <v>524</v>
      </c>
      <c r="E17" s="68"/>
      <c r="F17" s="159">
        <v>47</v>
      </c>
      <c r="G17" s="71">
        <v>4834.45</v>
      </c>
      <c r="H17" s="71">
        <v>4958.5</v>
      </c>
      <c r="I17" s="153">
        <f t="shared" si="0"/>
        <v>124.05000000000018</v>
      </c>
    </row>
    <row r="18" spans="1:9" ht="25.5" x14ac:dyDescent="0.2">
      <c r="A18" s="68" t="s">
        <v>539</v>
      </c>
      <c r="B18" s="155" t="s">
        <v>563</v>
      </c>
      <c r="C18" s="156" t="s">
        <v>109</v>
      </c>
      <c r="D18" s="68" t="s">
        <v>524</v>
      </c>
      <c r="E18" s="68"/>
      <c r="F18" s="159">
        <v>183</v>
      </c>
      <c r="G18" s="71">
        <v>18834.650000000001</v>
      </c>
      <c r="H18" s="71">
        <v>19306.5</v>
      </c>
      <c r="I18" s="153">
        <f t="shared" si="0"/>
        <v>471.84999999999854</v>
      </c>
    </row>
    <row r="19" spans="1:9" ht="25.5" x14ac:dyDescent="0.2">
      <c r="A19" s="68" t="s">
        <v>540</v>
      </c>
      <c r="B19" s="155" t="s">
        <v>563</v>
      </c>
      <c r="C19" s="156" t="s">
        <v>109</v>
      </c>
      <c r="D19" s="68" t="s">
        <v>524</v>
      </c>
      <c r="E19" s="68"/>
      <c r="F19" s="159">
        <v>190</v>
      </c>
      <c r="G19" s="71">
        <v>19644.669999999998</v>
      </c>
      <c r="H19" s="71">
        <v>19950</v>
      </c>
      <c r="I19" s="153">
        <f t="shared" si="0"/>
        <v>305.33000000000175</v>
      </c>
    </row>
    <row r="20" spans="1:9" ht="25.5" x14ac:dyDescent="0.2">
      <c r="A20" s="68" t="s">
        <v>541</v>
      </c>
      <c r="B20" s="155" t="s">
        <v>563</v>
      </c>
      <c r="C20" s="156" t="s">
        <v>109</v>
      </c>
      <c r="D20" s="68" t="s">
        <v>524</v>
      </c>
      <c r="E20" s="68"/>
      <c r="F20" s="159">
        <v>38</v>
      </c>
      <c r="G20" s="71">
        <v>3933</v>
      </c>
      <c r="H20" s="71">
        <v>3952</v>
      </c>
      <c r="I20" s="153">
        <f t="shared" si="0"/>
        <v>19</v>
      </c>
    </row>
    <row r="21" spans="1:9" ht="25.5" x14ac:dyDescent="0.2">
      <c r="A21" s="68" t="s">
        <v>542</v>
      </c>
      <c r="B21" s="155" t="s">
        <v>563</v>
      </c>
      <c r="C21" s="156" t="s">
        <v>109</v>
      </c>
      <c r="D21" s="68" t="s">
        <v>524</v>
      </c>
      <c r="E21" s="68"/>
      <c r="F21" s="159">
        <v>500</v>
      </c>
      <c r="G21" s="71">
        <v>51814.1</v>
      </c>
      <c r="H21" s="71">
        <v>51005.58</v>
      </c>
      <c r="I21" s="153">
        <f t="shared" si="0"/>
        <v>-808.5199999999968</v>
      </c>
    </row>
    <row r="22" spans="1:9" ht="25.5" x14ac:dyDescent="0.2">
      <c r="A22" s="68" t="s">
        <v>543</v>
      </c>
      <c r="B22" s="155" t="s">
        <v>563</v>
      </c>
      <c r="C22" s="156" t="s">
        <v>109</v>
      </c>
      <c r="D22" s="68" t="s">
        <v>524</v>
      </c>
      <c r="E22" s="68"/>
      <c r="F22" s="159">
        <v>145</v>
      </c>
      <c r="G22" s="71">
        <v>14987.52</v>
      </c>
      <c r="H22" s="71">
        <v>14790</v>
      </c>
      <c r="I22" s="153">
        <f t="shared" si="0"/>
        <v>-197.52000000000044</v>
      </c>
    </row>
    <row r="23" spans="1:9" ht="25.5" x14ac:dyDescent="0.2">
      <c r="A23" s="68" t="s">
        <v>544</v>
      </c>
      <c r="B23" s="155" t="s">
        <v>563</v>
      </c>
      <c r="C23" s="156" t="s">
        <v>109</v>
      </c>
      <c r="D23" s="68" t="s">
        <v>524</v>
      </c>
      <c r="E23" s="68"/>
      <c r="F23" s="159">
        <v>169</v>
      </c>
      <c r="G23" s="71">
        <v>17450.87</v>
      </c>
      <c r="H23" s="71">
        <v>17069</v>
      </c>
      <c r="I23" s="153">
        <f t="shared" si="0"/>
        <v>-381.86999999999898</v>
      </c>
    </row>
    <row r="24" spans="1:9" ht="25.5" x14ac:dyDescent="0.2">
      <c r="A24" s="158" t="s">
        <v>546</v>
      </c>
      <c r="B24" s="155" t="s">
        <v>563</v>
      </c>
      <c r="C24" s="156" t="s">
        <v>109</v>
      </c>
      <c r="D24" s="68" t="s">
        <v>524</v>
      </c>
      <c r="E24" s="68"/>
      <c r="F24" s="159">
        <v>16</v>
      </c>
      <c r="G24" s="71">
        <v>1649.65</v>
      </c>
      <c r="H24" s="71">
        <v>1608</v>
      </c>
      <c r="I24" s="153">
        <f t="shared" si="0"/>
        <v>-41.650000000000091</v>
      </c>
    </row>
    <row r="25" spans="1:9" ht="25.5" x14ac:dyDescent="0.2">
      <c r="A25" s="68" t="s">
        <v>545</v>
      </c>
      <c r="B25" s="155" t="s">
        <v>563</v>
      </c>
      <c r="C25" s="156" t="s">
        <v>109</v>
      </c>
      <c r="D25" s="68" t="s">
        <v>524</v>
      </c>
      <c r="E25" s="68"/>
      <c r="F25" s="159">
        <v>320</v>
      </c>
      <c r="G25" s="71">
        <v>33165.57</v>
      </c>
      <c r="H25" s="71">
        <v>32000</v>
      </c>
      <c r="I25" s="153">
        <f t="shared" si="0"/>
        <v>-1165.5699999999997</v>
      </c>
    </row>
    <row r="26" spans="1:9" ht="25.5" x14ac:dyDescent="0.2">
      <c r="A26" s="68" t="s">
        <v>547</v>
      </c>
      <c r="B26" s="155" t="s">
        <v>563</v>
      </c>
      <c r="C26" s="156" t="s">
        <v>109</v>
      </c>
      <c r="D26" s="68" t="s">
        <v>524</v>
      </c>
      <c r="E26" s="68"/>
      <c r="F26" s="159">
        <v>380</v>
      </c>
      <c r="G26" s="71">
        <v>39245.18</v>
      </c>
      <c r="H26" s="71">
        <v>39250</v>
      </c>
      <c r="I26" s="153">
        <f t="shared" si="0"/>
        <v>4.819999999999709</v>
      </c>
    </row>
    <row r="27" spans="1:9" ht="25.5" x14ac:dyDescent="0.2">
      <c r="A27" s="68" t="s">
        <v>548</v>
      </c>
      <c r="B27" s="155" t="s">
        <v>563</v>
      </c>
      <c r="C27" s="156" t="s">
        <v>109</v>
      </c>
      <c r="D27" s="68" t="s">
        <v>524</v>
      </c>
      <c r="E27" s="68"/>
      <c r="F27" s="159">
        <v>279</v>
      </c>
      <c r="G27" s="71">
        <v>28771.51</v>
      </c>
      <c r="H27" s="71">
        <v>27897.72</v>
      </c>
      <c r="I27" s="153">
        <f t="shared" si="0"/>
        <v>-873.78999999999724</v>
      </c>
    </row>
    <row r="28" spans="1:9" ht="25.5" x14ac:dyDescent="0.2">
      <c r="A28" s="68" t="s">
        <v>549</v>
      </c>
      <c r="B28" s="155" t="s">
        <v>563</v>
      </c>
      <c r="C28" s="156" t="s">
        <v>109</v>
      </c>
      <c r="D28" s="68" t="s">
        <v>524</v>
      </c>
      <c r="E28" s="68"/>
      <c r="F28" s="159">
        <v>15</v>
      </c>
      <c r="G28" s="71">
        <v>1543.53</v>
      </c>
      <c r="H28" s="71">
        <v>1492.5</v>
      </c>
      <c r="I28" s="153">
        <f t="shared" si="0"/>
        <v>-51.029999999999973</v>
      </c>
    </row>
    <row r="29" spans="1:9" ht="25.5" x14ac:dyDescent="0.2">
      <c r="A29" s="68" t="s">
        <v>550</v>
      </c>
      <c r="B29" s="155" t="s">
        <v>563</v>
      </c>
      <c r="C29" s="156" t="s">
        <v>109</v>
      </c>
      <c r="D29" s="68" t="s">
        <v>524</v>
      </c>
      <c r="E29" s="68"/>
      <c r="F29" s="159">
        <v>350</v>
      </c>
      <c r="G29" s="71">
        <v>35995.089999999997</v>
      </c>
      <c r="H29" s="71">
        <v>34825</v>
      </c>
      <c r="I29" s="153">
        <f t="shared" si="0"/>
        <v>-1170.0899999999965</v>
      </c>
    </row>
    <row r="30" spans="1:9" ht="25.5" x14ac:dyDescent="0.2">
      <c r="A30" s="68" t="s">
        <v>551</v>
      </c>
      <c r="B30" s="155" t="s">
        <v>563</v>
      </c>
      <c r="C30" s="156" t="s">
        <v>109</v>
      </c>
      <c r="D30" s="68" t="s">
        <v>524</v>
      </c>
      <c r="E30" s="68"/>
      <c r="F30" s="159">
        <v>300</v>
      </c>
      <c r="G30" s="71">
        <v>30751.11</v>
      </c>
      <c r="H30" s="71">
        <v>29970</v>
      </c>
      <c r="I30" s="153">
        <f t="shared" si="0"/>
        <v>-781.11000000000058</v>
      </c>
    </row>
    <row r="31" spans="1:9" ht="25.5" x14ac:dyDescent="0.2">
      <c r="A31" s="68" t="s">
        <v>552</v>
      </c>
      <c r="B31" s="155" t="s">
        <v>563</v>
      </c>
      <c r="C31" s="156" t="s">
        <v>109</v>
      </c>
      <c r="D31" s="68" t="s">
        <v>524</v>
      </c>
      <c r="E31" s="68"/>
      <c r="F31" s="159">
        <v>10</v>
      </c>
      <c r="G31" s="71">
        <v>1022.6</v>
      </c>
      <c r="H31" s="71">
        <v>996.5</v>
      </c>
      <c r="I31" s="153">
        <f t="shared" si="0"/>
        <v>-26.100000000000023</v>
      </c>
    </row>
    <row r="32" spans="1:9" ht="25.5" x14ac:dyDescent="0.2">
      <c r="A32" s="68" t="s">
        <v>553</v>
      </c>
      <c r="B32" s="155" t="s">
        <v>563</v>
      </c>
      <c r="C32" s="156" t="s">
        <v>109</v>
      </c>
      <c r="D32" s="68" t="s">
        <v>524</v>
      </c>
      <c r="E32" s="68"/>
      <c r="F32" s="159">
        <v>120</v>
      </c>
      <c r="G32" s="71">
        <v>12270.52</v>
      </c>
      <c r="H32" s="71">
        <v>11940</v>
      </c>
      <c r="I32" s="153">
        <f t="shared" si="0"/>
        <v>-330.52000000000044</v>
      </c>
    </row>
    <row r="33" spans="1:9" ht="25.5" x14ac:dyDescent="0.2">
      <c r="A33" s="68" t="s">
        <v>554</v>
      </c>
      <c r="B33" s="155" t="s">
        <v>563</v>
      </c>
      <c r="C33" s="156" t="s">
        <v>109</v>
      </c>
      <c r="D33" s="68" t="s">
        <v>524</v>
      </c>
      <c r="E33" s="68"/>
      <c r="F33" s="159">
        <v>678</v>
      </c>
      <c r="G33" s="71">
        <v>69284.479999999996</v>
      </c>
      <c r="H33" s="71">
        <v>67461</v>
      </c>
      <c r="I33" s="153">
        <f t="shared" si="0"/>
        <v>-1823.4799999999959</v>
      </c>
    </row>
    <row r="34" spans="1:9" ht="25.5" x14ac:dyDescent="0.2">
      <c r="A34" s="68" t="s">
        <v>555</v>
      </c>
      <c r="B34" s="155" t="s">
        <v>563</v>
      </c>
      <c r="C34" s="154" t="s">
        <v>109</v>
      </c>
      <c r="D34" s="68" t="s">
        <v>524</v>
      </c>
      <c r="E34" s="68"/>
      <c r="F34" s="159">
        <v>1787</v>
      </c>
      <c r="G34" s="71">
        <v>182047.95</v>
      </c>
      <c r="H34" s="71">
        <v>177806.5</v>
      </c>
      <c r="I34" s="153">
        <f t="shared" si="0"/>
        <v>-4241.4500000000116</v>
      </c>
    </row>
    <row r="35" spans="1:9" ht="25.5" x14ac:dyDescent="0.2">
      <c r="A35" s="68" t="s">
        <v>122</v>
      </c>
      <c r="B35" s="155" t="s">
        <v>563</v>
      </c>
      <c r="C35" s="156" t="s">
        <v>104</v>
      </c>
      <c r="D35" s="68" t="s">
        <v>511</v>
      </c>
      <c r="E35" s="68"/>
      <c r="F35" s="159">
        <v>11</v>
      </c>
      <c r="G35" s="71">
        <v>1870</v>
      </c>
      <c r="H35" s="71">
        <v>1870</v>
      </c>
      <c r="I35" s="153">
        <f t="shared" si="0"/>
        <v>0</v>
      </c>
    </row>
    <row r="36" spans="1:9" ht="25.5" x14ac:dyDescent="0.2">
      <c r="A36" s="68" t="s">
        <v>556</v>
      </c>
      <c r="B36" s="155" t="s">
        <v>563</v>
      </c>
      <c r="C36" s="154" t="s">
        <v>109</v>
      </c>
      <c r="D36" s="68" t="s">
        <v>524</v>
      </c>
      <c r="E36" s="68"/>
      <c r="F36" s="159">
        <v>100</v>
      </c>
      <c r="G36" s="71">
        <v>10101.77</v>
      </c>
      <c r="H36" s="71">
        <v>9850</v>
      </c>
      <c r="I36" s="153">
        <f t="shared" si="0"/>
        <v>-251.77000000000044</v>
      </c>
    </row>
    <row r="37" spans="1:9" ht="25.5" x14ac:dyDescent="0.2">
      <c r="A37" s="68" t="s">
        <v>105</v>
      </c>
      <c r="B37" s="155" t="s">
        <v>563</v>
      </c>
      <c r="C37" s="154" t="s">
        <v>510</v>
      </c>
      <c r="D37" s="68" t="s">
        <v>525</v>
      </c>
      <c r="E37" s="68"/>
      <c r="F37" s="159">
        <v>5000</v>
      </c>
      <c r="G37" s="71">
        <v>21000</v>
      </c>
      <c r="H37" s="71">
        <v>32500</v>
      </c>
      <c r="I37" s="153">
        <f t="shared" si="0"/>
        <v>11500</v>
      </c>
    </row>
    <row r="38" spans="1:9" ht="25.5" x14ac:dyDescent="0.2">
      <c r="A38" s="68" t="s">
        <v>105</v>
      </c>
      <c r="B38" s="155" t="s">
        <v>563</v>
      </c>
      <c r="C38" s="154" t="s">
        <v>522</v>
      </c>
      <c r="D38" s="68" t="s">
        <v>512</v>
      </c>
      <c r="E38" s="68"/>
      <c r="F38" s="159">
        <v>40000</v>
      </c>
      <c r="G38" s="163">
        <v>336828</v>
      </c>
      <c r="H38" s="163">
        <v>408000</v>
      </c>
      <c r="I38" s="164">
        <f t="shared" si="0"/>
        <v>71172</v>
      </c>
    </row>
    <row r="39" spans="1:9" ht="25.5" x14ac:dyDescent="0.2">
      <c r="A39" s="68" t="s">
        <v>557</v>
      </c>
      <c r="B39" s="155" t="s">
        <v>563</v>
      </c>
      <c r="C39" s="154" t="s">
        <v>109</v>
      </c>
      <c r="D39" s="68" t="s">
        <v>524</v>
      </c>
      <c r="E39" s="68"/>
      <c r="F39" s="159">
        <v>78</v>
      </c>
      <c r="G39" s="71">
        <v>7743.69</v>
      </c>
      <c r="H39" s="71">
        <v>7332</v>
      </c>
      <c r="I39" s="153">
        <f t="shared" si="0"/>
        <v>-411.6899999999996</v>
      </c>
    </row>
    <row r="40" spans="1:9" ht="25.5" x14ac:dyDescent="0.2">
      <c r="A40" s="68" t="s">
        <v>558</v>
      </c>
      <c r="B40" s="155" t="s">
        <v>563</v>
      </c>
      <c r="C40" s="154" t="s">
        <v>109</v>
      </c>
      <c r="D40" s="68" t="s">
        <v>524</v>
      </c>
      <c r="E40" s="68"/>
      <c r="F40" s="159">
        <v>67</v>
      </c>
      <c r="G40" s="71">
        <v>6630.77</v>
      </c>
      <c r="H40" s="71">
        <v>6432</v>
      </c>
      <c r="I40" s="153">
        <f t="shared" si="0"/>
        <v>-198.77000000000044</v>
      </c>
    </row>
    <row r="41" spans="1:9" ht="25.5" x14ac:dyDescent="0.2">
      <c r="A41" s="68" t="s">
        <v>559</v>
      </c>
      <c r="B41" s="155" t="s">
        <v>563</v>
      </c>
      <c r="C41" s="154" t="s">
        <v>109</v>
      </c>
      <c r="D41" s="68" t="s">
        <v>524</v>
      </c>
      <c r="E41" s="68"/>
      <c r="F41" s="159">
        <v>263</v>
      </c>
      <c r="G41" s="71">
        <v>26005.94</v>
      </c>
      <c r="H41" s="71">
        <v>25248</v>
      </c>
      <c r="I41" s="153">
        <f t="shared" si="0"/>
        <v>-757.93999999999869</v>
      </c>
    </row>
    <row r="42" spans="1:9" ht="25.5" x14ac:dyDescent="0.2">
      <c r="A42" s="68" t="s">
        <v>560</v>
      </c>
      <c r="B42" s="155" t="s">
        <v>563</v>
      </c>
      <c r="C42" s="154" t="s">
        <v>109</v>
      </c>
      <c r="D42" s="68" t="s">
        <v>524</v>
      </c>
      <c r="E42" s="68"/>
      <c r="F42" s="159">
        <v>350</v>
      </c>
      <c r="G42" s="71">
        <v>34564.18</v>
      </c>
      <c r="H42" s="71">
        <v>33950</v>
      </c>
      <c r="I42" s="153">
        <f t="shared" si="0"/>
        <v>-614.18000000000029</v>
      </c>
    </row>
    <row r="43" spans="1:9" ht="25.5" x14ac:dyDescent="0.2">
      <c r="A43" s="68" t="s">
        <v>561</v>
      </c>
      <c r="B43" s="157" t="str">
        <f>'[3]Prilog 5a'!$C$10</f>
        <v>Udjeli/dionice investicijskih fondova</v>
      </c>
      <c r="C43" s="70" t="s">
        <v>158</v>
      </c>
      <c r="D43" s="69" t="s">
        <v>526</v>
      </c>
      <c r="E43" s="68"/>
      <c r="F43" s="160">
        <v>1000</v>
      </c>
      <c r="G43" s="71">
        <v>293.5</v>
      </c>
      <c r="H43" s="71">
        <v>450</v>
      </c>
      <c r="I43" s="153">
        <f t="shared" si="0"/>
        <v>156.5</v>
      </c>
    </row>
    <row r="44" spans="1:9" ht="25.5" customHeight="1" x14ac:dyDescent="0.2">
      <c r="A44" s="68" t="s">
        <v>562</v>
      </c>
      <c r="B44" s="155" t="s">
        <v>563</v>
      </c>
      <c r="C44" s="70" t="s">
        <v>147</v>
      </c>
      <c r="D44" s="69" t="s">
        <v>527</v>
      </c>
      <c r="E44" s="68"/>
      <c r="F44" s="160">
        <v>1984</v>
      </c>
      <c r="G44" s="71">
        <v>5753.6</v>
      </c>
      <c r="H44" s="71">
        <v>5555</v>
      </c>
      <c r="I44" s="153">
        <f t="shared" si="0"/>
        <v>-198.60000000000036</v>
      </c>
    </row>
    <row r="45" spans="1:9" x14ac:dyDescent="0.2">
      <c r="I45" s="161"/>
    </row>
    <row r="46" spans="1:9" x14ac:dyDescent="0.2">
      <c r="A46" s="66" t="s">
        <v>592</v>
      </c>
      <c r="G46" s="177" t="s">
        <v>371</v>
      </c>
      <c r="H46" s="72"/>
    </row>
    <row r="47" spans="1:9" x14ac:dyDescent="0.2">
      <c r="A47" s="66" t="s">
        <v>372</v>
      </c>
      <c r="G47" s="177" t="s">
        <v>373</v>
      </c>
      <c r="H47" s="72"/>
    </row>
    <row r="50" spans="1:4" x14ac:dyDescent="0.2">
      <c r="A50" s="586" t="s">
        <v>415</v>
      </c>
      <c r="B50" s="586"/>
      <c r="C50" s="586"/>
      <c r="D50" s="586"/>
    </row>
    <row r="51" spans="1:4" x14ac:dyDescent="0.2">
      <c r="A51" s="586" t="s">
        <v>416</v>
      </c>
      <c r="B51" s="586"/>
      <c r="C51" s="586"/>
      <c r="D51" s="586"/>
    </row>
    <row r="52" spans="1:4" x14ac:dyDescent="0.2">
      <c r="A52" s="586" t="s">
        <v>417</v>
      </c>
      <c r="B52" s="586"/>
      <c r="C52" s="586"/>
      <c r="D52" s="586"/>
    </row>
    <row r="53" spans="1:4" ht="31.5" customHeight="1" x14ac:dyDescent="0.2">
      <c r="A53" s="586" t="s">
        <v>418</v>
      </c>
      <c r="B53" s="586"/>
      <c r="C53" s="586"/>
      <c r="D53" s="586"/>
    </row>
    <row r="54" spans="1:4" x14ac:dyDescent="0.2">
      <c r="A54" s="586" t="s">
        <v>419</v>
      </c>
      <c r="B54" s="586"/>
      <c r="C54" s="586"/>
      <c r="D54" s="586"/>
    </row>
    <row r="55" spans="1:4" x14ac:dyDescent="0.2">
      <c r="A55" s="586" t="s">
        <v>420</v>
      </c>
      <c r="B55" s="586"/>
      <c r="C55" s="586"/>
      <c r="D55" s="586"/>
    </row>
    <row r="56" spans="1:4" x14ac:dyDescent="0.2">
      <c r="A56" s="586" t="s">
        <v>421</v>
      </c>
      <c r="B56" s="586"/>
      <c r="C56" s="586"/>
      <c r="D56" s="586"/>
    </row>
    <row r="57" spans="1:4" x14ac:dyDescent="0.2">
      <c r="A57" s="586" t="s">
        <v>422</v>
      </c>
      <c r="B57" s="586"/>
      <c r="C57" s="586"/>
      <c r="D57" s="586"/>
    </row>
    <row r="58" spans="1:4" x14ac:dyDescent="0.2">
      <c r="A58" s="586" t="s">
        <v>423</v>
      </c>
      <c r="B58" s="586"/>
      <c r="C58" s="586"/>
      <c r="D58" s="586"/>
    </row>
    <row r="59" spans="1:4" x14ac:dyDescent="0.2">
      <c r="A59" s="586" t="s">
        <v>424</v>
      </c>
      <c r="B59" s="586"/>
      <c r="C59" s="586"/>
      <c r="D59" s="586"/>
    </row>
    <row r="60" spans="1:4" x14ac:dyDescent="0.2">
      <c r="A60" s="586" t="s">
        <v>425</v>
      </c>
      <c r="B60" s="586"/>
      <c r="C60" s="586"/>
      <c r="D60" s="586"/>
    </row>
    <row r="61" spans="1:4" x14ac:dyDescent="0.2">
      <c r="A61" s="586" t="s">
        <v>426</v>
      </c>
      <c r="B61" s="586"/>
      <c r="C61" s="586"/>
      <c r="D61" s="586"/>
    </row>
    <row r="62" spans="1:4" x14ac:dyDescent="0.2">
      <c r="A62" s="586" t="s">
        <v>427</v>
      </c>
      <c r="B62" s="586"/>
      <c r="C62" s="586"/>
      <c r="D62" s="586"/>
    </row>
    <row r="63" spans="1:4" x14ac:dyDescent="0.2">
      <c r="A63" s="586" t="s">
        <v>428</v>
      </c>
      <c r="B63" s="586"/>
      <c r="C63" s="586"/>
      <c r="D63" s="586"/>
    </row>
  </sheetData>
  <mergeCells count="24">
    <mergeCell ref="A55:D55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50:D50"/>
    <mergeCell ref="A51:D51"/>
    <mergeCell ref="A52:D52"/>
    <mergeCell ref="A53:D53"/>
    <mergeCell ref="A54:D54"/>
    <mergeCell ref="A62:D62"/>
    <mergeCell ref="A63:D63"/>
    <mergeCell ref="A56:D56"/>
    <mergeCell ref="A57:D57"/>
    <mergeCell ref="A58:D58"/>
    <mergeCell ref="A59:D59"/>
    <mergeCell ref="A60:D60"/>
    <mergeCell ref="A61:D61"/>
  </mergeCells>
  <pageMargins left="0.7" right="0.7" top="0.75" bottom="0.75" header="0.3" footer="0.3"/>
  <pageSetup paperSize="9" scale="52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opLeftCell="A4" zoomScaleNormal="100" workbookViewId="0">
      <selection activeCell="D55" sqref="D55"/>
    </sheetView>
  </sheetViews>
  <sheetFormatPr defaultRowHeight="12.75" x14ac:dyDescent="0.2"/>
  <cols>
    <col min="1" max="1" width="29" style="66" customWidth="1"/>
    <col min="2" max="2" width="13.28515625" style="66" customWidth="1"/>
    <col min="3" max="3" width="40.140625" style="66" customWidth="1"/>
    <col min="4" max="4" width="21.5703125" style="66" customWidth="1"/>
    <col min="5" max="5" width="26" style="66" customWidth="1"/>
    <col min="6" max="6" width="21.7109375" style="66" customWidth="1"/>
    <col min="7" max="7" width="30.85546875" style="66" customWidth="1"/>
    <col min="8" max="256" width="9.140625" style="66"/>
    <col min="257" max="257" width="39.85546875" style="66" customWidth="1"/>
    <col min="258" max="258" width="22" style="66" customWidth="1"/>
    <col min="259" max="259" width="21.28515625" style="66" customWidth="1"/>
    <col min="260" max="260" width="24" style="66" customWidth="1"/>
    <col min="261" max="261" width="26.85546875" style="66" customWidth="1"/>
    <col min="262" max="262" width="16.7109375" style="66" customWidth="1"/>
    <col min="263" max="263" width="36.42578125" style="66" customWidth="1"/>
    <col min="264" max="512" width="9.140625" style="66"/>
    <col min="513" max="513" width="39.85546875" style="66" customWidth="1"/>
    <col min="514" max="514" width="22" style="66" customWidth="1"/>
    <col min="515" max="515" width="21.28515625" style="66" customWidth="1"/>
    <col min="516" max="516" width="24" style="66" customWidth="1"/>
    <col min="517" max="517" width="26.85546875" style="66" customWidth="1"/>
    <col min="518" max="518" width="16.7109375" style="66" customWidth="1"/>
    <col min="519" max="519" width="36.42578125" style="66" customWidth="1"/>
    <col min="520" max="768" width="9.140625" style="66"/>
    <col min="769" max="769" width="39.85546875" style="66" customWidth="1"/>
    <col min="770" max="770" width="22" style="66" customWidth="1"/>
    <col min="771" max="771" width="21.28515625" style="66" customWidth="1"/>
    <col min="772" max="772" width="24" style="66" customWidth="1"/>
    <col min="773" max="773" width="26.85546875" style="66" customWidth="1"/>
    <col min="774" max="774" width="16.7109375" style="66" customWidth="1"/>
    <col min="775" max="775" width="36.42578125" style="66" customWidth="1"/>
    <col min="776" max="1024" width="9.140625" style="66"/>
    <col min="1025" max="1025" width="39.85546875" style="66" customWidth="1"/>
    <col min="1026" max="1026" width="22" style="66" customWidth="1"/>
    <col min="1027" max="1027" width="21.28515625" style="66" customWidth="1"/>
    <col min="1028" max="1028" width="24" style="66" customWidth="1"/>
    <col min="1029" max="1029" width="26.85546875" style="66" customWidth="1"/>
    <col min="1030" max="1030" width="16.7109375" style="66" customWidth="1"/>
    <col min="1031" max="1031" width="36.42578125" style="66" customWidth="1"/>
    <col min="1032" max="1280" width="9.140625" style="66"/>
    <col min="1281" max="1281" width="39.85546875" style="66" customWidth="1"/>
    <col min="1282" max="1282" width="22" style="66" customWidth="1"/>
    <col min="1283" max="1283" width="21.28515625" style="66" customWidth="1"/>
    <col min="1284" max="1284" width="24" style="66" customWidth="1"/>
    <col min="1285" max="1285" width="26.85546875" style="66" customWidth="1"/>
    <col min="1286" max="1286" width="16.7109375" style="66" customWidth="1"/>
    <col min="1287" max="1287" width="36.42578125" style="66" customWidth="1"/>
    <col min="1288" max="1536" width="9.140625" style="66"/>
    <col min="1537" max="1537" width="39.85546875" style="66" customWidth="1"/>
    <col min="1538" max="1538" width="22" style="66" customWidth="1"/>
    <col min="1539" max="1539" width="21.28515625" style="66" customWidth="1"/>
    <col min="1540" max="1540" width="24" style="66" customWidth="1"/>
    <col min="1541" max="1541" width="26.85546875" style="66" customWidth="1"/>
    <col min="1542" max="1542" width="16.7109375" style="66" customWidth="1"/>
    <col min="1543" max="1543" width="36.42578125" style="66" customWidth="1"/>
    <col min="1544" max="1792" width="9.140625" style="66"/>
    <col min="1793" max="1793" width="39.85546875" style="66" customWidth="1"/>
    <col min="1794" max="1794" width="22" style="66" customWidth="1"/>
    <col min="1795" max="1795" width="21.28515625" style="66" customWidth="1"/>
    <col min="1796" max="1796" width="24" style="66" customWidth="1"/>
    <col min="1797" max="1797" width="26.85546875" style="66" customWidth="1"/>
    <col min="1798" max="1798" width="16.7109375" style="66" customWidth="1"/>
    <col min="1799" max="1799" width="36.42578125" style="66" customWidth="1"/>
    <col min="1800" max="2048" width="9.140625" style="66"/>
    <col min="2049" max="2049" width="39.85546875" style="66" customWidth="1"/>
    <col min="2050" max="2050" width="22" style="66" customWidth="1"/>
    <col min="2051" max="2051" width="21.28515625" style="66" customWidth="1"/>
    <col min="2052" max="2052" width="24" style="66" customWidth="1"/>
    <col min="2053" max="2053" width="26.85546875" style="66" customWidth="1"/>
    <col min="2054" max="2054" width="16.7109375" style="66" customWidth="1"/>
    <col min="2055" max="2055" width="36.42578125" style="66" customWidth="1"/>
    <col min="2056" max="2304" width="9.140625" style="66"/>
    <col min="2305" max="2305" width="39.85546875" style="66" customWidth="1"/>
    <col min="2306" max="2306" width="22" style="66" customWidth="1"/>
    <col min="2307" max="2307" width="21.28515625" style="66" customWidth="1"/>
    <col min="2308" max="2308" width="24" style="66" customWidth="1"/>
    <col min="2309" max="2309" width="26.85546875" style="66" customWidth="1"/>
    <col min="2310" max="2310" width="16.7109375" style="66" customWidth="1"/>
    <col min="2311" max="2311" width="36.42578125" style="66" customWidth="1"/>
    <col min="2312" max="2560" width="9.140625" style="66"/>
    <col min="2561" max="2561" width="39.85546875" style="66" customWidth="1"/>
    <col min="2562" max="2562" width="22" style="66" customWidth="1"/>
    <col min="2563" max="2563" width="21.28515625" style="66" customWidth="1"/>
    <col min="2564" max="2564" width="24" style="66" customWidth="1"/>
    <col min="2565" max="2565" width="26.85546875" style="66" customWidth="1"/>
    <col min="2566" max="2566" width="16.7109375" style="66" customWidth="1"/>
    <col min="2567" max="2567" width="36.42578125" style="66" customWidth="1"/>
    <col min="2568" max="2816" width="9.140625" style="66"/>
    <col min="2817" max="2817" width="39.85546875" style="66" customWidth="1"/>
    <col min="2818" max="2818" width="22" style="66" customWidth="1"/>
    <col min="2819" max="2819" width="21.28515625" style="66" customWidth="1"/>
    <col min="2820" max="2820" width="24" style="66" customWidth="1"/>
    <col min="2821" max="2821" width="26.85546875" style="66" customWidth="1"/>
    <col min="2822" max="2822" width="16.7109375" style="66" customWidth="1"/>
    <col min="2823" max="2823" width="36.42578125" style="66" customWidth="1"/>
    <col min="2824" max="3072" width="9.140625" style="66"/>
    <col min="3073" max="3073" width="39.85546875" style="66" customWidth="1"/>
    <col min="3074" max="3074" width="22" style="66" customWidth="1"/>
    <col min="3075" max="3075" width="21.28515625" style="66" customWidth="1"/>
    <col min="3076" max="3076" width="24" style="66" customWidth="1"/>
    <col min="3077" max="3077" width="26.85546875" style="66" customWidth="1"/>
    <col min="3078" max="3078" width="16.7109375" style="66" customWidth="1"/>
    <col min="3079" max="3079" width="36.42578125" style="66" customWidth="1"/>
    <col min="3080" max="3328" width="9.140625" style="66"/>
    <col min="3329" max="3329" width="39.85546875" style="66" customWidth="1"/>
    <col min="3330" max="3330" width="22" style="66" customWidth="1"/>
    <col min="3331" max="3331" width="21.28515625" style="66" customWidth="1"/>
    <col min="3332" max="3332" width="24" style="66" customWidth="1"/>
    <col min="3333" max="3333" width="26.85546875" style="66" customWidth="1"/>
    <col min="3334" max="3334" width="16.7109375" style="66" customWidth="1"/>
    <col min="3335" max="3335" width="36.42578125" style="66" customWidth="1"/>
    <col min="3336" max="3584" width="9.140625" style="66"/>
    <col min="3585" max="3585" width="39.85546875" style="66" customWidth="1"/>
    <col min="3586" max="3586" width="22" style="66" customWidth="1"/>
    <col min="3587" max="3587" width="21.28515625" style="66" customWidth="1"/>
    <col min="3588" max="3588" width="24" style="66" customWidth="1"/>
    <col min="3589" max="3589" width="26.85546875" style="66" customWidth="1"/>
    <col min="3590" max="3590" width="16.7109375" style="66" customWidth="1"/>
    <col min="3591" max="3591" width="36.42578125" style="66" customWidth="1"/>
    <col min="3592" max="3840" width="9.140625" style="66"/>
    <col min="3841" max="3841" width="39.85546875" style="66" customWidth="1"/>
    <col min="3842" max="3842" width="22" style="66" customWidth="1"/>
    <col min="3843" max="3843" width="21.28515625" style="66" customWidth="1"/>
    <col min="3844" max="3844" width="24" style="66" customWidth="1"/>
    <col min="3845" max="3845" width="26.85546875" style="66" customWidth="1"/>
    <col min="3846" max="3846" width="16.7109375" style="66" customWidth="1"/>
    <col min="3847" max="3847" width="36.42578125" style="66" customWidth="1"/>
    <col min="3848" max="4096" width="9.140625" style="66"/>
    <col min="4097" max="4097" width="39.85546875" style="66" customWidth="1"/>
    <col min="4098" max="4098" width="22" style="66" customWidth="1"/>
    <col min="4099" max="4099" width="21.28515625" style="66" customWidth="1"/>
    <col min="4100" max="4100" width="24" style="66" customWidth="1"/>
    <col min="4101" max="4101" width="26.85546875" style="66" customWidth="1"/>
    <col min="4102" max="4102" width="16.7109375" style="66" customWidth="1"/>
    <col min="4103" max="4103" width="36.42578125" style="66" customWidth="1"/>
    <col min="4104" max="4352" width="9.140625" style="66"/>
    <col min="4353" max="4353" width="39.85546875" style="66" customWidth="1"/>
    <col min="4354" max="4354" width="22" style="66" customWidth="1"/>
    <col min="4355" max="4355" width="21.28515625" style="66" customWidth="1"/>
    <col min="4356" max="4356" width="24" style="66" customWidth="1"/>
    <col min="4357" max="4357" width="26.85546875" style="66" customWidth="1"/>
    <col min="4358" max="4358" width="16.7109375" style="66" customWidth="1"/>
    <col min="4359" max="4359" width="36.42578125" style="66" customWidth="1"/>
    <col min="4360" max="4608" width="9.140625" style="66"/>
    <col min="4609" max="4609" width="39.85546875" style="66" customWidth="1"/>
    <col min="4610" max="4610" width="22" style="66" customWidth="1"/>
    <col min="4611" max="4611" width="21.28515625" style="66" customWidth="1"/>
    <col min="4612" max="4612" width="24" style="66" customWidth="1"/>
    <col min="4613" max="4613" width="26.85546875" style="66" customWidth="1"/>
    <col min="4614" max="4614" width="16.7109375" style="66" customWidth="1"/>
    <col min="4615" max="4615" width="36.42578125" style="66" customWidth="1"/>
    <col min="4616" max="4864" width="9.140625" style="66"/>
    <col min="4865" max="4865" width="39.85546875" style="66" customWidth="1"/>
    <col min="4866" max="4866" width="22" style="66" customWidth="1"/>
    <col min="4867" max="4867" width="21.28515625" style="66" customWidth="1"/>
    <col min="4868" max="4868" width="24" style="66" customWidth="1"/>
    <col min="4869" max="4869" width="26.85546875" style="66" customWidth="1"/>
    <col min="4870" max="4870" width="16.7109375" style="66" customWidth="1"/>
    <col min="4871" max="4871" width="36.42578125" style="66" customWidth="1"/>
    <col min="4872" max="5120" width="9.140625" style="66"/>
    <col min="5121" max="5121" width="39.85546875" style="66" customWidth="1"/>
    <col min="5122" max="5122" width="22" style="66" customWidth="1"/>
    <col min="5123" max="5123" width="21.28515625" style="66" customWidth="1"/>
    <col min="5124" max="5124" width="24" style="66" customWidth="1"/>
    <col min="5125" max="5125" width="26.85546875" style="66" customWidth="1"/>
    <col min="5126" max="5126" width="16.7109375" style="66" customWidth="1"/>
    <col min="5127" max="5127" width="36.42578125" style="66" customWidth="1"/>
    <col min="5128" max="5376" width="9.140625" style="66"/>
    <col min="5377" max="5377" width="39.85546875" style="66" customWidth="1"/>
    <col min="5378" max="5378" width="22" style="66" customWidth="1"/>
    <col min="5379" max="5379" width="21.28515625" style="66" customWidth="1"/>
    <col min="5380" max="5380" width="24" style="66" customWidth="1"/>
    <col min="5381" max="5381" width="26.85546875" style="66" customWidth="1"/>
    <col min="5382" max="5382" width="16.7109375" style="66" customWidth="1"/>
    <col min="5383" max="5383" width="36.42578125" style="66" customWidth="1"/>
    <col min="5384" max="5632" width="9.140625" style="66"/>
    <col min="5633" max="5633" width="39.85546875" style="66" customWidth="1"/>
    <col min="5634" max="5634" width="22" style="66" customWidth="1"/>
    <col min="5635" max="5635" width="21.28515625" style="66" customWidth="1"/>
    <col min="5636" max="5636" width="24" style="66" customWidth="1"/>
    <col min="5637" max="5637" width="26.85546875" style="66" customWidth="1"/>
    <col min="5638" max="5638" width="16.7109375" style="66" customWidth="1"/>
    <col min="5639" max="5639" width="36.42578125" style="66" customWidth="1"/>
    <col min="5640" max="5888" width="9.140625" style="66"/>
    <col min="5889" max="5889" width="39.85546875" style="66" customWidth="1"/>
    <col min="5890" max="5890" width="22" style="66" customWidth="1"/>
    <col min="5891" max="5891" width="21.28515625" style="66" customWidth="1"/>
    <col min="5892" max="5892" width="24" style="66" customWidth="1"/>
    <col min="5893" max="5893" width="26.85546875" style="66" customWidth="1"/>
    <col min="5894" max="5894" width="16.7109375" style="66" customWidth="1"/>
    <col min="5895" max="5895" width="36.42578125" style="66" customWidth="1"/>
    <col min="5896" max="6144" width="9.140625" style="66"/>
    <col min="6145" max="6145" width="39.85546875" style="66" customWidth="1"/>
    <col min="6146" max="6146" width="22" style="66" customWidth="1"/>
    <col min="6147" max="6147" width="21.28515625" style="66" customWidth="1"/>
    <col min="6148" max="6148" width="24" style="66" customWidth="1"/>
    <col min="6149" max="6149" width="26.85546875" style="66" customWidth="1"/>
    <col min="6150" max="6150" width="16.7109375" style="66" customWidth="1"/>
    <col min="6151" max="6151" width="36.42578125" style="66" customWidth="1"/>
    <col min="6152" max="6400" width="9.140625" style="66"/>
    <col min="6401" max="6401" width="39.85546875" style="66" customWidth="1"/>
    <col min="6402" max="6402" width="22" style="66" customWidth="1"/>
    <col min="6403" max="6403" width="21.28515625" style="66" customWidth="1"/>
    <col min="6404" max="6404" width="24" style="66" customWidth="1"/>
    <col min="6405" max="6405" width="26.85546875" style="66" customWidth="1"/>
    <col min="6406" max="6406" width="16.7109375" style="66" customWidth="1"/>
    <col min="6407" max="6407" width="36.42578125" style="66" customWidth="1"/>
    <col min="6408" max="6656" width="9.140625" style="66"/>
    <col min="6657" max="6657" width="39.85546875" style="66" customWidth="1"/>
    <col min="6658" max="6658" width="22" style="66" customWidth="1"/>
    <col min="6659" max="6659" width="21.28515625" style="66" customWidth="1"/>
    <col min="6660" max="6660" width="24" style="66" customWidth="1"/>
    <col min="6661" max="6661" width="26.85546875" style="66" customWidth="1"/>
    <col min="6662" max="6662" width="16.7109375" style="66" customWidth="1"/>
    <col min="6663" max="6663" width="36.42578125" style="66" customWidth="1"/>
    <col min="6664" max="6912" width="9.140625" style="66"/>
    <col min="6913" max="6913" width="39.85546875" style="66" customWidth="1"/>
    <col min="6914" max="6914" width="22" style="66" customWidth="1"/>
    <col min="6915" max="6915" width="21.28515625" style="66" customWidth="1"/>
    <col min="6916" max="6916" width="24" style="66" customWidth="1"/>
    <col min="6917" max="6917" width="26.85546875" style="66" customWidth="1"/>
    <col min="6918" max="6918" width="16.7109375" style="66" customWidth="1"/>
    <col min="6919" max="6919" width="36.42578125" style="66" customWidth="1"/>
    <col min="6920" max="7168" width="9.140625" style="66"/>
    <col min="7169" max="7169" width="39.85546875" style="66" customWidth="1"/>
    <col min="7170" max="7170" width="22" style="66" customWidth="1"/>
    <col min="7171" max="7171" width="21.28515625" style="66" customWidth="1"/>
    <col min="7172" max="7172" width="24" style="66" customWidth="1"/>
    <col min="7173" max="7173" width="26.85546875" style="66" customWidth="1"/>
    <col min="7174" max="7174" width="16.7109375" style="66" customWidth="1"/>
    <col min="7175" max="7175" width="36.42578125" style="66" customWidth="1"/>
    <col min="7176" max="7424" width="9.140625" style="66"/>
    <col min="7425" max="7425" width="39.85546875" style="66" customWidth="1"/>
    <col min="7426" max="7426" width="22" style="66" customWidth="1"/>
    <col min="7427" max="7427" width="21.28515625" style="66" customWidth="1"/>
    <col min="7428" max="7428" width="24" style="66" customWidth="1"/>
    <col min="7429" max="7429" width="26.85546875" style="66" customWidth="1"/>
    <col min="7430" max="7430" width="16.7109375" style="66" customWidth="1"/>
    <col min="7431" max="7431" width="36.42578125" style="66" customWidth="1"/>
    <col min="7432" max="7680" width="9.140625" style="66"/>
    <col min="7681" max="7681" width="39.85546875" style="66" customWidth="1"/>
    <col min="7682" max="7682" width="22" style="66" customWidth="1"/>
    <col min="7683" max="7683" width="21.28515625" style="66" customWidth="1"/>
    <col min="7684" max="7684" width="24" style="66" customWidth="1"/>
    <col min="7685" max="7685" width="26.85546875" style="66" customWidth="1"/>
    <col min="7686" max="7686" width="16.7109375" style="66" customWidth="1"/>
    <col min="7687" max="7687" width="36.42578125" style="66" customWidth="1"/>
    <col min="7688" max="7936" width="9.140625" style="66"/>
    <col min="7937" max="7937" width="39.85546875" style="66" customWidth="1"/>
    <col min="7938" max="7938" width="22" style="66" customWidth="1"/>
    <col min="7939" max="7939" width="21.28515625" style="66" customWidth="1"/>
    <col min="7940" max="7940" width="24" style="66" customWidth="1"/>
    <col min="7941" max="7941" width="26.85546875" style="66" customWidth="1"/>
    <col min="7942" max="7942" width="16.7109375" style="66" customWidth="1"/>
    <col min="7943" max="7943" width="36.42578125" style="66" customWidth="1"/>
    <col min="7944" max="8192" width="9.140625" style="66"/>
    <col min="8193" max="8193" width="39.85546875" style="66" customWidth="1"/>
    <col min="8194" max="8194" width="22" style="66" customWidth="1"/>
    <col min="8195" max="8195" width="21.28515625" style="66" customWidth="1"/>
    <col min="8196" max="8196" width="24" style="66" customWidth="1"/>
    <col min="8197" max="8197" width="26.85546875" style="66" customWidth="1"/>
    <col min="8198" max="8198" width="16.7109375" style="66" customWidth="1"/>
    <col min="8199" max="8199" width="36.42578125" style="66" customWidth="1"/>
    <col min="8200" max="8448" width="9.140625" style="66"/>
    <col min="8449" max="8449" width="39.85546875" style="66" customWidth="1"/>
    <col min="8450" max="8450" width="22" style="66" customWidth="1"/>
    <col min="8451" max="8451" width="21.28515625" style="66" customWidth="1"/>
    <col min="8452" max="8452" width="24" style="66" customWidth="1"/>
    <col min="8453" max="8453" width="26.85546875" style="66" customWidth="1"/>
    <col min="8454" max="8454" width="16.7109375" style="66" customWidth="1"/>
    <col min="8455" max="8455" width="36.42578125" style="66" customWidth="1"/>
    <col min="8456" max="8704" width="9.140625" style="66"/>
    <col min="8705" max="8705" width="39.85546875" style="66" customWidth="1"/>
    <col min="8706" max="8706" width="22" style="66" customWidth="1"/>
    <col min="8707" max="8707" width="21.28515625" style="66" customWidth="1"/>
    <col min="8708" max="8708" width="24" style="66" customWidth="1"/>
    <col min="8709" max="8709" width="26.85546875" style="66" customWidth="1"/>
    <col min="8710" max="8710" width="16.7109375" style="66" customWidth="1"/>
    <col min="8711" max="8711" width="36.42578125" style="66" customWidth="1"/>
    <col min="8712" max="8960" width="9.140625" style="66"/>
    <col min="8961" max="8961" width="39.85546875" style="66" customWidth="1"/>
    <col min="8962" max="8962" width="22" style="66" customWidth="1"/>
    <col min="8963" max="8963" width="21.28515625" style="66" customWidth="1"/>
    <col min="8964" max="8964" width="24" style="66" customWidth="1"/>
    <col min="8965" max="8965" width="26.85546875" style="66" customWidth="1"/>
    <col min="8966" max="8966" width="16.7109375" style="66" customWidth="1"/>
    <col min="8967" max="8967" width="36.42578125" style="66" customWidth="1"/>
    <col min="8968" max="9216" width="9.140625" style="66"/>
    <col min="9217" max="9217" width="39.85546875" style="66" customWidth="1"/>
    <col min="9218" max="9218" width="22" style="66" customWidth="1"/>
    <col min="9219" max="9219" width="21.28515625" style="66" customWidth="1"/>
    <col min="9220" max="9220" width="24" style="66" customWidth="1"/>
    <col min="9221" max="9221" width="26.85546875" style="66" customWidth="1"/>
    <col min="9222" max="9222" width="16.7109375" style="66" customWidth="1"/>
    <col min="9223" max="9223" width="36.42578125" style="66" customWidth="1"/>
    <col min="9224" max="9472" width="9.140625" style="66"/>
    <col min="9473" max="9473" width="39.85546875" style="66" customWidth="1"/>
    <col min="9474" max="9474" width="22" style="66" customWidth="1"/>
    <col min="9475" max="9475" width="21.28515625" style="66" customWidth="1"/>
    <col min="9476" max="9476" width="24" style="66" customWidth="1"/>
    <col min="9477" max="9477" width="26.85546875" style="66" customWidth="1"/>
    <col min="9478" max="9478" width="16.7109375" style="66" customWidth="1"/>
    <col min="9479" max="9479" width="36.42578125" style="66" customWidth="1"/>
    <col min="9480" max="9728" width="9.140625" style="66"/>
    <col min="9729" max="9729" width="39.85546875" style="66" customWidth="1"/>
    <col min="9730" max="9730" width="22" style="66" customWidth="1"/>
    <col min="9731" max="9731" width="21.28515625" style="66" customWidth="1"/>
    <col min="9732" max="9732" width="24" style="66" customWidth="1"/>
    <col min="9733" max="9733" width="26.85546875" style="66" customWidth="1"/>
    <col min="9734" max="9734" width="16.7109375" style="66" customWidth="1"/>
    <col min="9735" max="9735" width="36.42578125" style="66" customWidth="1"/>
    <col min="9736" max="9984" width="9.140625" style="66"/>
    <col min="9985" max="9985" width="39.85546875" style="66" customWidth="1"/>
    <col min="9986" max="9986" width="22" style="66" customWidth="1"/>
    <col min="9987" max="9987" width="21.28515625" style="66" customWidth="1"/>
    <col min="9988" max="9988" width="24" style="66" customWidth="1"/>
    <col min="9989" max="9989" width="26.85546875" style="66" customWidth="1"/>
    <col min="9990" max="9990" width="16.7109375" style="66" customWidth="1"/>
    <col min="9991" max="9991" width="36.42578125" style="66" customWidth="1"/>
    <col min="9992" max="10240" width="9.140625" style="66"/>
    <col min="10241" max="10241" width="39.85546875" style="66" customWidth="1"/>
    <col min="10242" max="10242" width="22" style="66" customWidth="1"/>
    <col min="10243" max="10243" width="21.28515625" style="66" customWidth="1"/>
    <col min="10244" max="10244" width="24" style="66" customWidth="1"/>
    <col min="10245" max="10245" width="26.85546875" style="66" customWidth="1"/>
    <col min="10246" max="10246" width="16.7109375" style="66" customWidth="1"/>
    <col min="10247" max="10247" width="36.42578125" style="66" customWidth="1"/>
    <col min="10248" max="10496" width="9.140625" style="66"/>
    <col min="10497" max="10497" width="39.85546875" style="66" customWidth="1"/>
    <col min="10498" max="10498" width="22" style="66" customWidth="1"/>
    <col min="10499" max="10499" width="21.28515625" style="66" customWidth="1"/>
    <col min="10500" max="10500" width="24" style="66" customWidth="1"/>
    <col min="10501" max="10501" width="26.85546875" style="66" customWidth="1"/>
    <col min="10502" max="10502" width="16.7109375" style="66" customWidth="1"/>
    <col min="10503" max="10503" width="36.42578125" style="66" customWidth="1"/>
    <col min="10504" max="10752" width="9.140625" style="66"/>
    <col min="10753" max="10753" width="39.85546875" style="66" customWidth="1"/>
    <col min="10754" max="10754" width="22" style="66" customWidth="1"/>
    <col min="10755" max="10755" width="21.28515625" style="66" customWidth="1"/>
    <col min="10756" max="10756" width="24" style="66" customWidth="1"/>
    <col min="10757" max="10757" width="26.85546875" style="66" customWidth="1"/>
    <col min="10758" max="10758" width="16.7109375" style="66" customWidth="1"/>
    <col min="10759" max="10759" width="36.42578125" style="66" customWidth="1"/>
    <col min="10760" max="11008" width="9.140625" style="66"/>
    <col min="11009" max="11009" width="39.85546875" style="66" customWidth="1"/>
    <col min="11010" max="11010" width="22" style="66" customWidth="1"/>
    <col min="11011" max="11011" width="21.28515625" style="66" customWidth="1"/>
    <col min="11012" max="11012" width="24" style="66" customWidth="1"/>
    <col min="11013" max="11013" width="26.85546875" style="66" customWidth="1"/>
    <col min="11014" max="11014" width="16.7109375" style="66" customWidth="1"/>
    <col min="11015" max="11015" width="36.42578125" style="66" customWidth="1"/>
    <col min="11016" max="11264" width="9.140625" style="66"/>
    <col min="11265" max="11265" width="39.85546875" style="66" customWidth="1"/>
    <col min="11266" max="11266" width="22" style="66" customWidth="1"/>
    <col min="11267" max="11267" width="21.28515625" style="66" customWidth="1"/>
    <col min="11268" max="11268" width="24" style="66" customWidth="1"/>
    <col min="11269" max="11269" width="26.85546875" style="66" customWidth="1"/>
    <col min="11270" max="11270" width="16.7109375" style="66" customWidth="1"/>
    <col min="11271" max="11271" width="36.42578125" style="66" customWidth="1"/>
    <col min="11272" max="11520" width="9.140625" style="66"/>
    <col min="11521" max="11521" width="39.85546875" style="66" customWidth="1"/>
    <col min="11522" max="11522" width="22" style="66" customWidth="1"/>
    <col min="11523" max="11523" width="21.28515625" style="66" customWidth="1"/>
    <col min="11524" max="11524" width="24" style="66" customWidth="1"/>
    <col min="11525" max="11525" width="26.85546875" style="66" customWidth="1"/>
    <col min="11526" max="11526" width="16.7109375" style="66" customWidth="1"/>
    <col min="11527" max="11527" width="36.42578125" style="66" customWidth="1"/>
    <col min="11528" max="11776" width="9.140625" style="66"/>
    <col min="11777" max="11777" width="39.85546875" style="66" customWidth="1"/>
    <col min="11778" max="11778" width="22" style="66" customWidth="1"/>
    <col min="11779" max="11779" width="21.28515625" style="66" customWidth="1"/>
    <col min="11780" max="11780" width="24" style="66" customWidth="1"/>
    <col min="11781" max="11781" width="26.85546875" style="66" customWidth="1"/>
    <col min="11782" max="11782" width="16.7109375" style="66" customWidth="1"/>
    <col min="11783" max="11783" width="36.42578125" style="66" customWidth="1"/>
    <col min="11784" max="12032" width="9.140625" style="66"/>
    <col min="12033" max="12033" width="39.85546875" style="66" customWidth="1"/>
    <col min="12034" max="12034" width="22" style="66" customWidth="1"/>
    <col min="12035" max="12035" width="21.28515625" style="66" customWidth="1"/>
    <col min="12036" max="12036" width="24" style="66" customWidth="1"/>
    <col min="12037" max="12037" width="26.85546875" style="66" customWidth="1"/>
    <col min="12038" max="12038" width="16.7109375" style="66" customWidth="1"/>
    <col min="12039" max="12039" width="36.42578125" style="66" customWidth="1"/>
    <col min="12040" max="12288" width="9.140625" style="66"/>
    <col min="12289" max="12289" width="39.85546875" style="66" customWidth="1"/>
    <col min="12290" max="12290" width="22" style="66" customWidth="1"/>
    <col min="12291" max="12291" width="21.28515625" style="66" customWidth="1"/>
    <col min="12292" max="12292" width="24" style="66" customWidth="1"/>
    <col min="12293" max="12293" width="26.85546875" style="66" customWidth="1"/>
    <col min="12294" max="12294" width="16.7109375" style="66" customWidth="1"/>
    <col min="12295" max="12295" width="36.42578125" style="66" customWidth="1"/>
    <col min="12296" max="12544" width="9.140625" style="66"/>
    <col min="12545" max="12545" width="39.85546875" style="66" customWidth="1"/>
    <col min="12546" max="12546" width="22" style="66" customWidth="1"/>
    <col min="12547" max="12547" width="21.28515625" style="66" customWidth="1"/>
    <col min="12548" max="12548" width="24" style="66" customWidth="1"/>
    <col min="12549" max="12549" width="26.85546875" style="66" customWidth="1"/>
    <col min="12550" max="12550" width="16.7109375" style="66" customWidth="1"/>
    <col min="12551" max="12551" width="36.42578125" style="66" customWidth="1"/>
    <col min="12552" max="12800" width="9.140625" style="66"/>
    <col min="12801" max="12801" width="39.85546875" style="66" customWidth="1"/>
    <col min="12802" max="12802" width="22" style="66" customWidth="1"/>
    <col min="12803" max="12803" width="21.28515625" style="66" customWidth="1"/>
    <col min="12804" max="12804" width="24" style="66" customWidth="1"/>
    <col min="12805" max="12805" width="26.85546875" style="66" customWidth="1"/>
    <col min="12806" max="12806" width="16.7109375" style="66" customWidth="1"/>
    <col min="12807" max="12807" width="36.42578125" style="66" customWidth="1"/>
    <col min="12808" max="13056" width="9.140625" style="66"/>
    <col min="13057" max="13057" width="39.85546875" style="66" customWidth="1"/>
    <col min="13058" max="13058" width="22" style="66" customWidth="1"/>
    <col min="13059" max="13059" width="21.28515625" style="66" customWidth="1"/>
    <col min="13060" max="13060" width="24" style="66" customWidth="1"/>
    <col min="13061" max="13061" width="26.85546875" style="66" customWidth="1"/>
    <col min="13062" max="13062" width="16.7109375" style="66" customWidth="1"/>
    <col min="13063" max="13063" width="36.42578125" style="66" customWidth="1"/>
    <col min="13064" max="13312" width="9.140625" style="66"/>
    <col min="13313" max="13313" width="39.85546875" style="66" customWidth="1"/>
    <col min="13314" max="13314" width="22" style="66" customWidth="1"/>
    <col min="13315" max="13315" width="21.28515625" style="66" customWidth="1"/>
    <col min="13316" max="13316" width="24" style="66" customWidth="1"/>
    <col min="13317" max="13317" width="26.85546875" style="66" customWidth="1"/>
    <col min="13318" max="13318" width="16.7109375" style="66" customWidth="1"/>
    <col min="13319" max="13319" width="36.42578125" style="66" customWidth="1"/>
    <col min="13320" max="13568" width="9.140625" style="66"/>
    <col min="13569" max="13569" width="39.85546875" style="66" customWidth="1"/>
    <col min="13570" max="13570" width="22" style="66" customWidth="1"/>
    <col min="13571" max="13571" width="21.28515625" style="66" customWidth="1"/>
    <col min="13572" max="13572" width="24" style="66" customWidth="1"/>
    <col min="13573" max="13573" width="26.85546875" style="66" customWidth="1"/>
    <col min="13574" max="13574" width="16.7109375" style="66" customWidth="1"/>
    <col min="13575" max="13575" width="36.42578125" style="66" customWidth="1"/>
    <col min="13576" max="13824" width="9.140625" style="66"/>
    <col min="13825" max="13825" width="39.85546875" style="66" customWidth="1"/>
    <col min="13826" max="13826" width="22" style="66" customWidth="1"/>
    <col min="13827" max="13827" width="21.28515625" style="66" customWidth="1"/>
    <col min="13828" max="13828" width="24" style="66" customWidth="1"/>
    <col min="13829" max="13829" width="26.85546875" style="66" customWidth="1"/>
    <col min="13830" max="13830" width="16.7109375" style="66" customWidth="1"/>
    <col min="13831" max="13831" width="36.42578125" style="66" customWidth="1"/>
    <col min="13832" max="14080" width="9.140625" style="66"/>
    <col min="14081" max="14081" width="39.85546875" style="66" customWidth="1"/>
    <col min="14082" max="14082" width="22" style="66" customWidth="1"/>
    <col min="14083" max="14083" width="21.28515625" style="66" customWidth="1"/>
    <col min="14084" max="14084" width="24" style="66" customWidth="1"/>
    <col min="14085" max="14085" width="26.85546875" style="66" customWidth="1"/>
    <col min="14086" max="14086" width="16.7109375" style="66" customWidth="1"/>
    <col min="14087" max="14087" width="36.42578125" style="66" customWidth="1"/>
    <col min="14088" max="14336" width="9.140625" style="66"/>
    <col min="14337" max="14337" width="39.85546875" style="66" customWidth="1"/>
    <col min="14338" max="14338" width="22" style="66" customWidth="1"/>
    <col min="14339" max="14339" width="21.28515625" style="66" customWidth="1"/>
    <col min="14340" max="14340" width="24" style="66" customWidth="1"/>
    <col min="14341" max="14341" width="26.85546875" style="66" customWidth="1"/>
    <col min="14342" max="14342" width="16.7109375" style="66" customWidth="1"/>
    <col min="14343" max="14343" width="36.42578125" style="66" customWidth="1"/>
    <col min="14344" max="14592" width="9.140625" style="66"/>
    <col min="14593" max="14593" width="39.85546875" style="66" customWidth="1"/>
    <col min="14594" max="14594" width="22" style="66" customWidth="1"/>
    <col min="14595" max="14595" width="21.28515625" style="66" customWidth="1"/>
    <col min="14596" max="14596" width="24" style="66" customWidth="1"/>
    <col min="14597" max="14597" width="26.85546875" style="66" customWidth="1"/>
    <col min="14598" max="14598" width="16.7109375" style="66" customWidth="1"/>
    <col min="14599" max="14599" width="36.42578125" style="66" customWidth="1"/>
    <col min="14600" max="14848" width="9.140625" style="66"/>
    <col min="14849" max="14849" width="39.85546875" style="66" customWidth="1"/>
    <col min="14850" max="14850" width="22" style="66" customWidth="1"/>
    <col min="14851" max="14851" width="21.28515625" style="66" customWidth="1"/>
    <col min="14852" max="14852" width="24" style="66" customWidth="1"/>
    <col min="14853" max="14853" width="26.85546875" style="66" customWidth="1"/>
    <col min="14854" max="14854" width="16.7109375" style="66" customWidth="1"/>
    <col min="14855" max="14855" width="36.42578125" style="66" customWidth="1"/>
    <col min="14856" max="15104" width="9.140625" style="66"/>
    <col min="15105" max="15105" width="39.85546875" style="66" customWidth="1"/>
    <col min="15106" max="15106" width="22" style="66" customWidth="1"/>
    <col min="15107" max="15107" width="21.28515625" style="66" customWidth="1"/>
    <col min="15108" max="15108" width="24" style="66" customWidth="1"/>
    <col min="15109" max="15109" width="26.85546875" style="66" customWidth="1"/>
    <col min="15110" max="15110" width="16.7109375" style="66" customWidth="1"/>
    <col min="15111" max="15111" width="36.42578125" style="66" customWidth="1"/>
    <col min="15112" max="15360" width="9.140625" style="66"/>
    <col min="15361" max="15361" width="39.85546875" style="66" customWidth="1"/>
    <col min="15362" max="15362" width="22" style="66" customWidth="1"/>
    <col min="15363" max="15363" width="21.28515625" style="66" customWidth="1"/>
    <col min="15364" max="15364" width="24" style="66" customWidth="1"/>
    <col min="15365" max="15365" width="26.85546875" style="66" customWidth="1"/>
    <col min="15366" max="15366" width="16.7109375" style="66" customWidth="1"/>
    <col min="15367" max="15367" width="36.42578125" style="66" customWidth="1"/>
    <col min="15368" max="15616" width="9.140625" style="66"/>
    <col min="15617" max="15617" width="39.85546875" style="66" customWidth="1"/>
    <col min="15618" max="15618" width="22" style="66" customWidth="1"/>
    <col min="15619" max="15619" width="21.28515625" style="66" customWidth="1"/>
    <col min="15620" max="15620" width="24" style="66" customWidth="1"/>
    <col min="15621" max="15621" width="26.85546875" style="66" customWidth="1"/>
    <col min="15622" max="15622" width="16.7109375" style="66" customWidth="1"/>
    <col min="15623" max="15623" width="36.42578125" style="66" customWidth="1"/>
    <col min="15624" max="15872" width="9.140625" style="66"/>
    <col min="15873" max="15873" width="39.85546875" style="66" customWidth="1"/>
    <col min="15874" max="15874" width="22" style="66" customWidth="1"/>
    <col min="15875" max="15875" width="21.28515625" style="66" customWidth="1"/>
    <col min="15876" max="15876" width="24" style="66" customWidth="1"/>
    <col min="15877" max="15877" width="26.85546875" style="66" customWidth="1"/>
    <col min="15878" max="15878" width="16.7109375" style="66" customWidth="1"/>
    <col min="15879" max="15879" width="36.42578125" style="66" customWidth="1"/>
    <col min="15880" max="16128" width="9.140625" style="66"/>
    <col min="16129" max="16129" width="39.85546875" style="66" customWidth="1"/>
    <col min="16130" max="16130" width="22" style="66" customWidth="1"/>
    <col min="16131" max="16131" width="21.28515625" style="66" customWidth="1"/>
    <col min="16132" max="16132" width="24" style="66" customWidth="1"/>
    <col min="16133" max="16133" width="26.85546875" style="66" customWidth="1"/>
    <col min="16134" max="16134" width="16.7109375" style="66" customWidth="1"/>
    <col min="16135" max="16135" width="36.42578125" style="66" customWidth="1"/>
    <col min="16136" max="16384" width="9.140625" style="66"/>
  </cols>
  <sheetData>
    <row r="1" spans="1:9" x14ac:dyDescent="0.2">
      <c r="A1" s="200"/>
      <c r="B1" s="200"/>
      <c r="C1" s="200"/>
      <c r="D1" s="200"/>
      <c r="E1" s="200"/>
      <c r="F1" s="200"/>
      <c r="G1" s="453" t="s">
        <v>429</v>
      </c>
    </row>
    <row r="2" spans="1:9" x14ac:dyDescent="0.2">
      <c r="A2" s="73"/>
      <c r="B2" s="200"/>
      <c r="C2" s="200"/>
      <c r="D2" s="200"/>
      <c r="E2" s="200"/>
      <c r="F2" s="200"/>
      <c r="G2" s="200"/>
    </row>
    <row r="3" spans="1:9" x14ac:dyDescent="0.2">
      <c r="A3" s="595" t="s">
        <v>430</v>
      </c>
      <c r="B3" s="596"/>
      <c r="C3" s="596"/>
      <c r="D3" s="596"/>
      <c r="E3" s="596"/>
      <c r="F3" s="596"/>
      <c r="G3" s="596"/>
    </row>
    <row r="4" spans="1:9" x14ac:dyDescent="0.2">
      <c r="A4" s="593" t="s">
        <v>408</v>
      </c>
      <c r="B4" s="593" t="s">
        <v>431</v>
      </c>
      <c r="C4" s="593" t="s">
        <v>432</v>
      </c>
      <c r="D4" s="593" t="s">
        <v>433</v>
      </c>
      <c r="E4" s="593" t="s">
        <v>434</v>
      </c>
      <c r="F4" s="593" t="s">
        <v>412</v>
      </c>
      <c r="G4" s="593" t="s">
        <v>435</v>
      </c>
    </row>
    <row r="5" spans="1:9" ht="34.5" customHeight="1" x14ac:dyDescent="0.2">
      <c r="A5" s="593"/>
      <c r="B5" s="593"/>
      <c r="C5" s="594"/>
      <c r="D5" s="593"/>
      <c r="E5" s="594"/>
      <c r="F5" s="593"/>
      <c r="G5" s="593"/>
    </row>
    <row r="6" spans="1:9" x14ac:dyDescent="0.2">
      <c r="A6" s="165" t="s">
        <v>563</v>
      </c>
      <c r="B6" s="74" t="s">
        <v>84</v>
      </c>
      <c r="C6" s="74" t="s">
        <v>83</v>
      </c>
      <c r="D6" s="166"/>
      <c r="E6" s="166">
        <v>178209.99999999997</v>
      </c>
      <c r="F6" s="166">
        <v>160389</v>
      </c>
      <c r="G6" s="166">
        <f>F6-E6</f>
        <v>-17820.999999999971</v>
      </c>
    </row>
    <row r="7" spans="1:9" x14ac:dyDescent="0.2">
      <c r="A7" s="165" t="s">
        <v>563</v>
      </c>
      <c r="B7" s="74" t="s">
        <v>88</v>
      </c>
      <c r="C7" s="74" t="s">
        <v>516</v>
      </c>
      <c r="D7" s="166"/>
      <c r="E7" s="166">
        <v>31854.799999999999</v>
      </c>
      <c r="F7" s="166">
        <v>31961.18</v>
      </c>
      <c r="G7" s="166">
        <f t="shared" ref="G7:G37" si="0">F7-E7</f>
        <v>106.38000000000102</v>
      </c>
    </row>
    <row r="8" spans="1:9" x14ac:dyDescent="0.2">
      <c r="A8" s="165" t="s">
        <v>563</v>
      </c>
      <c r="B8" s="74" t="s">
        <v>92</v>
      </c>
      <c r="C8" s="74" t="s">
        <v>91</v>
      </c>
      <c r="D8" s="166"/>
      <c r="E8" s="166">
        <v>119452.9952</v>
      </c>
      <c r="F8" s="166">
        <v>2564.8000000000002</v>
      </c>
      <c r="G8" s="166">
        <f t="shared" si="0"/>
        <v>-116888.1952</v>
      </c>
    </row>
    <row r="9" spans="1:9" x14ac:dyDescent="0.2">
      <c r="A9" s="165" t="s">
        <v>563</v>
      </c>
      <c r="B9" s="74" t="s">
        <v>95</v>
      </c>
      <c r="C9" s="74" t="s">
        <v>564</v>
      </c>
      <c r="D9" s="166"/>
      <c r="E9" s="166">
        <v>177000</v>
      </c>
      <c r="F9" s="166">
        <v>135700</v>
      </c>
      <c r="G9" s="166">
        <f t="shared" si="0"/>
        <v>-41300</v>
      </c>
    </row>
    <row r="10" spans="1:9" x14ac:dyDescent="0.2">
      <c r="A10" s="165" t="s">
        <v>563</v>
      </c>
      <c r="B10" s="74" t="s">
        <v>98</v>
      </c>
      <c r="C10" s="74" t="s">
        <v>97</v>
      </c>
      <c r="D10" s="166"/>
      <c r="E10" s="166">
        <v>236390.39999999999</v>
      </c>
      <c r="F10" s="166">
        <v>192000</v>
      </c>
      <c r="G10" s="166">
        <f t="shared" si="0"/>
        <v>-44390.399999999994</v>
      </c>
    </row>
    <row r="11" spans="1:9" x14ac:dyDescent="0.2">
      <c r="A11" s="165" t="s">
        <v>563</v>
      </c>
      <c r="B11" s="74" t="s">
        <v>101</v>
      </c>
      <c r="C11" s="74" t="s">
        <v>100</v>
      </c>
      <c r="D11" s="166"/>
      <c r="E11" s="166">
        <v>71200</v>
      </c>
      <c r="F11" s="166">
        <v>71200</v>
      </c>
      <c r="G11" s="166">
        <f t="shared" si="0"/>
        <v>0</v>
      </c>
    </row>
    <row r="12" spans="1:9" x14ac:dyDescent="0.2">
      <c r="A12" s="165" t="s">
        <v>563</v>
      </c>
      <c r="B12" s="74" t="s">
        <v>104</v>
      </c>
      <c r="C12" s="74" t="s">
        <v>103</v>
      </c>
      <c r="D12" s="166"/>
      <c r="E12" s="166">
        <v>209152</v>
      </c>
      <c r="F12" s="166">
        <v>363663.04</v>
      </c>
      <c r="G12" s="166">
        <f t="shared" si="0"/>
        <v>154511.03999999998</v>
      </c>
      <c r="H12" s="477"/>
      <c r="I12" s="161"/>
    </row>
    <row r="13" spans="1:9" x14ac:dyDescent="0.2">
      <c r="A13" s="165" t="s">
        <v>563</v>
      </c>
      <c r="B13" s="74" t="s">
        <v>109</v>
      </c>
      <c r="C13" s="74" t="s">
        <v>108</v>
      </c>
      <c r="D13" s="166"/>
      <c r="E13" s="166">
        <v>191486.53</v>
      </c>
      <c r="F13" s="166">
        <v>189253.08</v>
      </c>
      <c r="G13" s="166">
        <f t="shared" si="0"/>
        <v>-2233.4500000000116</v>
      </c>
      <c r="H13" s="161"/>
    </row>
    <row r="14" spans="1:9" x14ac:dyDescent="0.2">
      <c r="A14" s="165" t="s">
        <v>563</v>
      </c>
      <c r="B14" s="74" t="s">
        <v>112</v>
      </c>
      <c r="C14" s="74" t="s">
        <v>111</v>
      </c>
      <c r="D14" s="166"/>
      <c r="E14" s="166">
        <v>0</v>
      </c>
      <c r="F14" s="166">
        <v>0</v>
      </c>
      <c r="G14" s="166">
        <f t="shared" si="0"/>
        <v>0</v>
      </c>
    </row>
    <row r="15" spans="1:9" x14ac:dyDescent="0.2">
      <c r="A15" s="165" t="s">
        <v>563</v>
      </c>
      <c r="B15" s="74" t="s">
        <v>115</v>
      </c>
      <c r="C15" s="74" t="s">
        <v>114</v>
      </c>
      <c r="D15" s="166"/>
      <c r="E15" s="166">
        <v>0</v>
      </c>
      <c r="F15" s="166">
        <v>0</v>
      </c>
      <c r="G15" s="166">
        <f t="shared" si="0"/>
        <v>0</v>
      </c>
    </row>
    <row r="16" spans="1:9" x14ac:dyDescent="0.2">
      <c r="A16" s="165" t="s">
        <v>563</v>
      </c>
      <c r="B16" s="74" t="s">
        <v>118</v>
      </c>
      <c r="C16" s="74" t="s">
        <v>117</v>
      </c>
      <c r="D16" s="166"/>
      <c r="E16" s="166">
        <v>0</v>
      </c>
      <c r="F16" s="166">
        <v>0</v>
      </c>
      <c r="G16" s="166">
        <f t="shared" si="0"/>
        <v>0</v>
      </c>
    </row>
    <row r="17" spans="1:9" x14ac:dyDescent="0.2">
      <c r="A17" s="165" t="s">
        <v>563</v>
      </c>
      <c r="B17" s="74" t="s">
        <v>566</v>
      </c>
      <c r="C17" s="74" t="s">
        <v>120</v>
      </c>
      <c r="D17" s="166"/>
      <c r="E17" s="166">
        <v>392169</v>
      </c>
      <c r="F17" s="166">
        <v>394499</v>
      </c>
      <c r="G17" s="166">
        <f t="shared" si="0"/>
        <v>2330</v>
      </c>
    </row>
    <row r="18" spans="1:9" x14ac:dyDescent="0.2">
      <c r="A18" s="165" t="s">
        <v>563</v>
      </c>
      <c r="B18" s="74" t="s">
        <v>125</v>
      </c>
      <c r="C18" s="74" t="s">
        <v>124</v>
      </c>
      <c r="D18" s="166"/>
      <c r="E18" s="166">
        <v>35910</v>
      </c>
      <c r="F18" s="166">
        <v>51043.5</v>
      </c>
      <c r="G18" s="166">
        <f t="shared" si="0"/>
        <v>15133.5</v>
      </c>
    </row>
    <row r="19" spans="1:9" x14ac:dyDescent="0.2">
      <c r="A19" s="165" t="s">
        <v>563</v>
      </c>
      <c r="B19" s="74" t="s">
        <v>128</v>
      </c>
      <c r="C19" s="74" t="s">
        <v>127</v>
      </c>
      <c r="D19" s="166"/>
      <c r="E19" s="166">
        <v>175999.5</v>
      </c>
      <c r="F19" s="166">
        <v>190422</v>
      </c>
      <c r="G19" s="166">
        <f t="shared" si="0"/>
        <v>14422.5</v>
      </c>
    </row>
    <row r="20" spans="1:9" x14ac:dyDescent="0.2">
      <c r="A20" s="165" t="s">
        <v>563</v>
      </c>
      <c r="B20" s="74" t="s">
        <v>131</v>
      </c>
      <c r="C20" s="74" t="s">
        <v>130</v>
      </c>
      <c r="D20" s="166"/>
      <c r="E20" s="166">
        <v>218280.00000000003</v>
      </c>
      <c r="F20" s="166">
        <v>194205</v>
      </c>
      <c r="G20" s="166">
        <f t="shared" si="0"/>
        <v>-24075.000000000029</v>
      </c>
    </row>
    <row r="21" spans="1:9" x14ac:dyDescent="0.2">
      <c r="A21" s="165" t="s">
        <v>563</v>
      </c>
      <c r="B21" s="74" t="s">
        <v>567</v>
      </c>
      <c r="C21" s="74" t="s">
        <v>133</v>
      </c>
      <c r="D21" s="166"/>
      <c r="E21" s="166">
        <v>45279.360000000001</v>
      </c>
      <c r="F21" s="166">
        <v>53904</v>
      </c>
      <c r="G21" s="166">
        <f t="shared" si="0"/>
        <v>8624.64</v>
      </c>
    </row>
    <row r="22" spans="1:9" x14ac:dyDescent="0.2">
      <c r="A22" s="165" t="s">
        <v>563</v>
      </c>
      <c r="B22" s="74" t="s">
        <v>137</v>
      </c>
      <c r="C22" s="74" t="s">
        <v>136</v>
      </c>
      <c r="D22" s="166"/>
      <c r="E22" s="166">
        <v>62386.380000000005</v>
      </c>
      <c r="F22" s="166">
        <v>92286.319999999992</v>
      </c>
      <c r="G22" s="166">
        <f t="shared" si="0"/>
        <v>29899.939999999988</v>
      </c>
    </row>
    <row r="23" spans="1:9" x14ac:dyDescent="0.2">
      <c r="A23" s="165" t="s">
        <v>563</v>
      </c>
      <c r="B23" s="74" t="s">
        <v>140</v>
      </c>
      <c r="C23" s="74" t="s">
        <v>139</v>
      </c>
      <c r="D23" s="166"/>
      <c r="E23" s="166">
        <v>892826.94970000011</v>
      </c>
      <c r="F23" s="166">
        <v>359384.95529999997</v>
      </c>
      <c r="G23" s="166">
        <f t="shared" si="0"/>
        <v>-533441.9944000002</v>
      </c>
    </row>
    <row r="24" spans="1:9" x14ac:dyDescent="0.2">
      <c r="A24" s="165" t="s">
        <v>563</v>
      </c>
      <c r="B24" s="74" t="s">
        <v>144</v>
      </c>
      <c r="C24" s="74" t="s">
        <v>143</v>
      </c>
      <c r="D24" s="166"/>
      <c r="E24" s="166">
        <v>744046.03960000002</v>
      </c>
      <c r="F24" s="166">
        <v>544448</v>
      </c>
      <c r="G24" s="166">
        <f t="shared" si="0"/>
        <v>-199598.03960000002</v>
      </c>
    </row>
    <row r="25" spans="1:9" x14ac:dyDescent="0.2">
      <c r="A25" s="165" t="s">
        <v>563</v>
      </c>
      <c r="B25" s="74" t="s">
        <v>147</v>
      </c>
      <c r="C25" s="74" t="s">
        <v>146</v>
      </c>
      <c r="D25" s="166"/>
      <c r="E25" s="166">
        <v>58000</v>
      </c>
      <c r="F25" s="166">
        <v>58000</v>
      </c>
      <c r="G25" s="166">
        <f t="shared" si="0"/>
        <v>0</v>
      </c>
    </row>
    <row r="26" spans="1:9" x14ac:dyDescent="0.2">
      <c r="A26" s="165" t="s">
        <v>563</v>
      </c>
      <c r="B26" s="74" t="s">
        <v>150</v>
      </c>
      <c r="C26" s="74" t="s">
        <v>149</v>
      </c>
      <c r="D26" s="166"/>
      <c r="E26" s="166">
        <v>0</v>
      </c>
      <c r="F26" s="166">
        <v>0</v>
      </c>
      <c r="G26" s="166">
        <f t="shared" si="0"/>
        <v>0</v>
      </c>
    </row>
    <row r="27" spans="1:9" x14ac:dyDescent="0.2">
      <c r="A27" s="165" t="s">
        <v>563</v>
      </c>
      <c r="B27" s="74" t="s">
        <v>153</v>
      </c>
      <c r="C27" s="74" t="s">
        <v>152</v>
      </c>
      <c r="D27" s="166"/>
      <c r="E27" s="166">
        <v>0</v>
      </c>
      <c r="F27" s="166">
        <v>0</v>
      </c>
      <c r="G27" s="166">
        <f t="shared" si="0"/>
        <v>0</v>
      </c>
    </row>
    <row r="28" spans="1:9" x14ac:dyDescent="0.2">
      <c r="A28" s="165" t="s">
        <v>589</v>
      </c>
      <c r="B28" s="74" t="s">
        <v>568</v>
      </c>
      <c r="C28" s="74" t="s">
        <v>565</v>
      </c>
      <c r="D28" s="166"/>
      <c r="E28" s="166">
        <v>342660.95274525002</v>
      </c>
      <c r="F28" s="166">
        <v>340282.12</v>
      </c>
      <c r="G28" s="166">
        <f t="shared" si="0"/>
        <v>-2378.8327452500234</v>
      </c>
      <c r="I28" s="161"/>
    </row>
    <row r="29" spans="1:9" x14ac:dyDescent="0.2">
      <c r="A29" s="165" t="s">
        <v>589</v>
      </c>
      <c r="B29" s="74" t="s">
        <v>158</v>
      </c>
      <c r="C29" s="74" t="s">
        <v>157</v>
      </c>
      <c r="D29" s="166"/>
      <c r="E29" s="166">
        <v>28819.8</v>
      </c>
      <c r="F29" s="166">
        <v>18500.400000000001</v>
      </c>
      <c r="G29" s="166">
        <f t="shared" si="0"/>
        <v>-10319.399999999998</v>
      </c>
      <c r="H29" s="161"/>
    </row>
    <row r="30" spans="1:9" x14ac:dyDescent="0.2">
      <c r="A30" s="165" t="s">
        <v>589</v>
      </c>
      <c r="B30" s="74" t="s">
        <v>569</v>
      </c>
      <c r="C30" s="74" t="s">
        <v>161</v>
      </c>
      <c r="D30" s="166"/>
      <c r="E30" s="166">
        <v>24312.5</v>
      </c>
      <c r="F30" s="166">
        <v>21875</v>
      </c>
      <c r="G30" s="166">
        <f t="shared" si="0"/>
        <v>-2437.5</v>
      </c>
    </row>
    <row r="31" spans="1:9" x14ac:dyDescent="0.2">
      <c r="A31" s="165" t="s">
        <v>589</v>
      </c>
      <c r="B31" s="74" t="s">
        <v>165</v>
      </c>
      <c r="C31" s="74" t="s">
        <v>164</v>
      </c>
      <c r="D31" s="166"/>
      <c r="E31" s="166">
        <v>29788.85</v>
      </c>
      <c r="F31" s="166">
        <v>27113.45</v>
      </c>
      <c r="G31" s="166">
        <f t="shared" si="0"/>
        <v>-2675.3999999999978</v>
      </c>
    </row>
    <row r="32" spans="1:9" x14ac:dyDescent="0.2">
      <c r="A32" s="165" t="s">
        <v>589</v>
      </c>
      <c r="B32" s="74" t="s">
        <v>168</v>
      </c>
      <c r="C32" s="74" t="s">
        <v>167</v>
      </c>
      <c r="D32" s="166"/>
      <c r="E32" s="166">
        <v>38610</v>
      </c>
      <c r="F32" s="166">
        <v>34749</v>
      </c>
      <c r="G32" s="166">
        <f t="shared" si="0"/>
        <v>-3861</v>
      </c>
    </row>
    <row r="33" spans="1:7" x14ac:dyDescent="0.2">
      <c r="A33" s="165" t="s">
        <v>563</v>
      </c>
      <c r="B33" s="74" t="s">
        <v>177</v>
      </c>
      <c r="C33" s="74" t="s">
        <v>176</v>
      </c>
      <c r="D33" s="166"/>
      <c r="E33" s="166">
        <v>65692.539999999994</v>
      </c>
      <c r="F33" s="166">
        <v>67234</v>
      </c>
      <c r="G33" s="166">
        <f t="shared" si="0"/>
        <v>1541.4600000000064</v>
      </c>
    </row>
    <row r="34" spans="1:7" x14ac:dyDescent="0.2">
      <c r="A34" s="165" t="s">
        <v>563</v>
      </c>
      <c r="B34" s="74" t="s">
        <v>180</v>
      </c>
      <c r="C34" s="74" t="s">
        <v>179</v>
      </c>
      <c r="D34" s="166"/>
      <c r="E34" s="166">
        <v>72898.679999999993</v>
      </c>
      <c r="F34" s="166">
        <v>76985.05</v>
      </c>
      <c r="G34" s="166">
        <f t="shared" si="0"/>
        <v>4086.3700000000099</v>
      </c>
    </row>
    <row r="35" spans="1:7" x14ac:dyDescent="0.2">
      <c r="A35" s="165" t="s">
        <v>563</v>
      </c>
      <c r="B35" s="74" t="s">
        <v>183</v>
      </c>
      <c r="C35" s="74" t="s">
        <v>182</v>
      </c>
      <c r="D35" s="166"/>
      <c r="E35" s="166">
        <v>24080.18</v>
      </c>
      <c r="F35" s="166">
        <v>23016</v>
      </c>
      <c r="G35" s="166">
        <f t="shared" si="0"/>
        <v>-1064.1800000000003</v>
      </c>
    </row>
    <row r="36" spans="1:7" x14ac:dyDescent="0.2">
      <c r="A36" s="165" t="s">
        <v>563</v>
      </c>
      <c r="B36" s="74" t="s">
        <v>186</v>
      </c>
      <c r="C36" s="74" t="s">
        <v>185</v>
      </c>
      <c r="D36" s="166"/>
      <c r="E36" s="166">
        <v>24526.11</v>
      </c>
      <c r="F36" s="166">
        <v>23449.35</v>
      </c>
      <c r="G36" s="166">
        <f t="shared" si="0"/>
        <v>-1076.760000000002</v>
      </c>
    </row>
    <row r="37" spans="1:7" x14ac:dyDescent="0.2">
      <c r="A37" s="165" t="s">
        <v>563</v>
      </c>
      <c r="B37" s="74" t="s">
        <v>189</v>
      </c>
      <c r="C37" s="74" t="s">
        <v>188</v>
      </c>
      <c r="D37" s="166"/>
      <c r="E37" s="166">
        <v>9541.32</v>
      </c>
      <c r="F37" s="166">
        <v>10192</v>
      </c>
      <c r="G37" s="166">
        <f t="shared" si="0"/>
        <v>650.68000000000029</v>
      </c>
    </row>
    <row r="38" spans="1:7" x14ac:dyDescent="0.2">
      <c r="A38" s="454"/>
      <c r="B38" s="200"/>
      <c r="C38" s="200"/>
      <c r="D38" s="200"/>
      <c r="E38" s="200"/>
      <c r="F38" s="200"/>
      <c r="G38" s="209"/>
    </row>
    <row r="39" spans="1:7" x14ac:dyDescent="0.2">
      <c r="A39" s="593" t="s">
        <v>436</v>
      </c>
      <c r="B39" s="593" t="s">
        <v>437</v>
      </c>
      <c r="C39" s="593" t="s">
        <v>438</v>
      </c>
      <c r="D39" s="593" t="s">
        <v>439</v>
      </c>
      <c r="E39" s="593" t="s">
        <v>440</v>
      </c>
      <c r="F39" s="200"/>
      <c r="G39" s="200"/>
    </row>
    <row r="40" spans="1:7" ht="50.25" customHeight="1" x14ac:dyDescent="0.2">
      <c r="A40" s="593"/>
      <c r="B40" s="593"/>
      <c r="C40" s="593"/>
      <c r="D40" s="594"/>
      <c r="E40" s="594"/>
      <c r="F40" s="200"/>
      <c r="G40" s="200"/>
    </row>
    <row r="41" spans="1:7" x14ac:dyDescent="0.2">
      <c r="A41" s="74"/>
      <c r="B41" s="74"/>
      <c r="C41" s="74"/>
      <c r="D41" s="74"/>
      <c r="E41" s="74"/>
      <c r="F41" s="200"/>
      <c r="G41" s="200"/>
    </row>
    <row r="42" spans="1:7" x14ac:dyDescent="0.2">
      <c r="A42" s="74"/>
      <c r="B42" s="74"/>
      <c r="C42" s="74"/>
      <c r="D42" s="74"/>
      <c r="E42" s="75"/>
      <c r="F42" s="200"/>
      <c r="G42" s="200"/>
    </row>
    <row r="43" spans="1:7" x14ac:dyDescent="0.2">
      <c r="A43" s="76"/>
      <c r="B43" s="76"/>
      <c r="C43" s="76"/>
      <c r="D43" s="76"/>
      <c r="E43" s="75"/>
      <c r="F43" s="200"/>
      <c r="G43" s="200"/>
    </row>
    <row r="44" spans="1:7" ht="12.6" customHeight="1" x14ac:dyDescent="0.2">
      <c r="A44" s="200" t="s">
        <v>592</v>
      </c>
      <c r="B44" s="200"/>
      <c r="C44" s="200"/>
      <c r="D44" s="206" t="s">
        <v>371</v>
      </c>
      <c r="E44" s="200"/>
      <c r="F44" s="200"/>
      <c r="G44" s="200"/>
    </row>
    <row r="45" spans="1:7" x14ac:dyDescent="0.2">
      <c r="A45" s="200" t="s">
        <v>372</v>
      </c>
      <c r="B45" s="200"/>
      <c r="C45" s="200"/>
      <c r="D45" s="206" t="s">
        <v>373</v>
      </c>
      <c r="E45" s="200"/>
      <c r="F45" s="200"/>
      <c r="G45" s="200"/>
    </row>
    <row r="46" spans="1:7" x14ac:dyDescent="0.2">
      <c r="A46" s="200"/>
      <c r="B46" s="200"/>
      <c r="C46" s="200"/>
      <c r="D46" s="200"/>
      <c r="E46" s="200"/>
      <c r="F46" s="200"/>
      <c r="G46" s="200"/>
    </row>
    <row r="47" spans="1:7" x14ac:dyDescent="0.2">
      <c r="A47" s="200"/>
      <c r="B47" s="200"/>
      <c r="C47" s="200"/>
      <c r="D47" s="200"/>
      <c r="E47" s="200"/>
      <c r="F47" s="200"/>
      <c r="G47" s="200"/>
    </row>
    <row r="48" spans="1:7" x14ac:dyDescent="0.2">
      <c r="A48" s="454" t="s">
        <v>415</v>
      </c>
      <c r="B48" s="200"/>
      <c r="C48" s="200"/>
      <c r="D48" s="200"/>
      <c r="E48" s="200"/>
      <c r="F48" s="200"/>
      <c r="G48" s="200"/>
    </row>
    <row r="49" spans="1:7" x14ac:dyDescent="0.2">
      <c r="A49" s="592" t="s">
        <v>416</v>
      </c>
      <c r="B49" s="592"/>
      <c r="C49" s="455"/>
      <c r="D49" s="200"/>
      <c r="E49" s="200"/>
      <c r="F49" s="200"/>
      <c r="G49" s="200"/>
    </row>
    <row r="50" spans="1:7" x14ac:dyDescent="0.2">
      <c r="A50" s="592" t="s">
        <v>417</v>
      </c>
      <c r="B50" s="592"/>
      <c r="C50" s="455"/>
      <c r="D50" s="200"/>
      <c r="E50" s="200"/>
      <c r="F50" s="200"/>
      <c r="G50" s="200"/>
    </row>
    <row r="51" spans="1:7" x14ac:dyDescent="0.2">
      <c r="A51" s="454" t="s">
        <v>418</v>
      </c>
      <c r="B51" s="455"/>
      <c r="C51" s="455"/>
      <c r="D51" s="200"/>
      <c r="E51" s="200"/>
      <c r="F51" s="200"/>
      <c r="G51" s="200"/>
    </row>
    <row r="52" spans="1:7" x14ac:dyDescent="0.2">
      <c r="A52" s="592" t="s">
        <v>419</v>
      </c>
      <c r="B52" s="592"/>
      <c r="C52" s="455"/>
      <c r="D52" s="200"/>
      <c r="E52" s="200"/>
      <c r="F52" s="200"/>
      <c r="G52" s="200"/>
    </row>
    <row r="53" spans="1:7" x14ac:dyDescent="0.2">
      <c r="A53" s="454" t="s">
        <v>420</v>
      </c>
      <c r="B53" s="455"/>
      <c r="C53" s="455"/>
      <c r="D53" s="200"/>
      <c r="E53" s="200"/>
      <c r="F53" s="200"/>
      <c r="G53" s="200"/>
    </row>
    <row r="54" spans="1:7" x14ac:dyDescent="0.2">
      <c r="A54" s="454" t="s">
        <v>421</v>
      </c>
      <c r="B54" s="455"/>
      <c r="C54" s="455"/>
      <c r="D54" s="200"/>
      <c r="E54" s="200"/>
      <c r="F54" s="200"/>
      <c r="G54" s="200"/>
    </row>
    <row r="55" spans="1:7" x14ac:dyDescent="0.2">
      <c r="A55" s="454" t="s">
        <v>422</v>
      </c>
      <c r="B55" s="455"/>
      <c r="C55" s="455"/>
      <c r="D55" s="200"/>
      <c r="E55" s="200"/>
      <c r="F55" s="200"/>
      <c r="G55" s="200"/>
    </row>
    <row r="56" spans="1:7" x14ac:dyDescent="0.2">
      <c r="A56" s="454" t="s">
        <v>423</v>
      </c>
      <c r="B56" s="455"/>
      <c r="C56" s="455"/>
      <c r="D56" s="200"/>
      <c r="E56" s="200"/>
      <c r="F56" s="200"/>
      <c r="G56" s="200"/>
    </row>
    <row r="57" spans="1:7" x14ac:dyDescent="0.2">
      <c r="A57" s="454" t="s">
        <v>424</v>
      </c>
      <c r="B57" s="455"/>
      <c r="C57" s="455"/>
      <c r="D57" s="200"/>
      <c r="E57" s="200"/>
      <c r="F57" s="200"/>
      <c r="G57" s="200"/>
    </row>
    <row r="58" spans="1:7" x14ac:dyDescent="0.2">
      <c r="A58" s="592" t="s">
        <v>425</v>
      </c>
      <c r="B58" s="592"/>
      <c r="C58" s="455"/>
      <c r="D58" s="200"/>
      <c r="E58" s="200"/>
      <c r="F58" s="200"/>
      <c r="G58" s="200"/>
    </row>
    <row r="59" spans="1:7" x14ac:dyDescent="0.2">
      <c r="A59" s="592" t="s">
        <v>426</v>
      </c>
      <c r="B59" s="592"/>
      <c r="C59" s="592"/>
      <c r="D59" s="200"/>
      <c r="E59" s="200"/>
      <c r="F59" s="200"/>
      <c r="G59" s="200"/>
    </row>
    <row r="60" spans="1:7" x14ac:dyDescent="0.2">
      <c r="A60" s="592" t="s">
        <v>427</v>
      </c>
      <c r="B60" s="592"/>
      <c r="C60" s="592"/>
      <c r="D60" s="200"/>
      <c r="E60" s="200"/>
      <c r="F60" s="200"/>
      <c r="G60" s="200"/>
    </row>
    <row r="61" spans="1:7" x14ac:dyDescent="0.2">
      <c r="A61" s="592" t="s">
        <v>428</v>
      </c>
      <c r="B61" s="592"/>
      <c r="C61" s="592"/>
      <c r="D61" s="200"/>
      <c r="E61" s="200"/>
      <c r="F61" s="200"/>
      <c r="G61" s="200"/>
    </row>
    <row r="62" spans="1:7" x14ac:dyDescent="0.2">
      <c r="A62" s="200"/>
      <c r="B62" s="200"/>
      <c r="C62" s="200"/>
      <c r="D62" s="200"/>
      <c r="E62" s="200"/>
      <c r="F62" s="200"/>
      <c r="G62" s="200"/>
    </row>
    <row r="63" spans="1:7" x14ac:dyDescent="0.2">
      <c r="A63" s="200"/>
      <c r="B63" s="200"/>
      <c r="C63" s="200"/>
      <c r="D63" s="200"/>
      <c r="E63" s="200"/>
      <c r="F63" s="200"/>
      <c r="G63" s="200"/>
    </row>
    <row r="64" spans="1:7" x14ac:dyDescent="0.2">
      <c r="A64" s="200"/>
      <c r="B64" s="200"/>
      <c r="C64" s="200"/>
      <c r="D64" s="200"/>
      <c r="E64" s="200"/>
      <c r="F64" s="200"/>
      <c r="G64" s="200"/>
    </row>
    <row r="65" spans="1:7" x14ac:dyDescent="0.2">
      <c r="A65" s="200"/>
      <c r="B65" s="200"/>
      <c r="C65" s="200"/>
      <c r="D65" s="200"/>
      <c r="E65" s="200"/>
      <c r="F65" s="200"/>
      <c r="G65" s="200"/>
    </row>
    <row r="66" spans="1:7" x14ac:dyDescent="0.2">
      <c r="A66" s="200"/>
      <c r="B66" s="200"/>
      <c r="C66" s="200"/>
      <c r="D66" s="200"/>
      <c r="E66" s="200"/>
      <c r="F66" s="200"/>
      <c r="G66" s="200"/>
    </row>
    <row r="67" spans="1:7" x14ac:dyDescent="0.2">
      <c r="A67" s="200"/>
      <c r="B67" s="200"/>
      <c r="C67" s="200"/>
      <c r="D67" s="200"/>
      <c r="E67" s="200"/>
      <c r="F67" s="200"/>
      <c r="G67" s="200"/>
    </row>
    <row r="68" spans="1:7" x14ac:dyDescent="0.2">
      <c r="A68" s="200"/>
      <c r="B68" s="200"/>
      <c r="C68" s="200"/>
      <c r="D68" s="200"/>
      <c r="E68" s="200"/>
      <c r="F68" s="200"/>
      <c r="G68" s="200"/>
    </row>
    <row r="69" spans="1:7" x14ac:dyDescent="0.2">
      <c r="A69" s="200"/>
      <c r="B69" s="200"/>
      <c r="C69" s="200"/>
      <c r="D69" s="200"/>
      <c r="E69" s="200"/>
      <c r="F69" s="200"/>
      <c r="G69" s="200"/>
    </row>
    <row r="70" spans="1:7" x14ac:dyDescent="0.2">
      <c r="A70" s="200"/>
      <c r="B70" s="200"/>
      <c r="C70" s="200"/>
      <c r="D70" s="200"/>
      <c r="E70" s="200"/>
      <c r="F70" s="200"/>
      <c r="G70" s="200"/>
    </row>
    <row r="71" spans="1:7" x14ac:dyDescent="0.2">
      <c r="A71" s="200"/>
      <c r="B71" s="200"/>
      <c r="C71" s="200"/>
      <c r="D71" s="200"/>
      <c r="E71" s="200"/>
      <c r="F71" s="200"/>
      <c r="G71" s="200"/>
    </row>
  </sheetData>
  <mergeCells count="20">
    <mergeCell ref="A3:G3"/>
    <mergeCell ref="A4:A5"/>
    <mergeCell ref="B4:B5"/>
    <mergeCell ref="C4:C5"/>
    <mergeCell ref="D4:D5"/>
    <mergeCell ref="E4:E5"/>
    <mergeCell ref="F4:F5"/>
    <mergeCell ref="G4:G5"/>
    <mergeCell ref="A39:A40"/>
    <mergeCell ref="B39:B40"/>
    <mergeCell ref="C39:C40"/>
    <mergeCell ref="D39:D40"/>
    <mergeCell ref="E39:E40"/>
    <mergeCell ref="A60:C60"/>
    <mergeCell ref="A59:C59"/>
    <mergeCell ref="A61:C61"/>
    <mergeCell ref="A49:B49"/>
    <mergeCell ref="A50:B50"/>
    <mergeCell ref="A52:B52"/>
    <mergeCell ref="A58:B58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 Prilog 1</vt:lpstr>
      <vt:lpstr>Prilog 2</vt:lpstr>
      <vt:lpstr>Prilog 3</vt:lpstr>
      <vt:lpstr> Prilog 3a</vt:lpstr>
      <vt:lpstr>Prilog 3b</vt:lpstr>
      <vt:lpstr>Prilog 4</vt:lpstr>
      <vt:lpstr>Prilog 5 </vt:lpstr>
      <vt:lpstr>Prilog 5a </vt:lpstr>
      <vt:lpstr>Prilog 5b</vt:lpstr>
      <vt:lpstr>Prilog 5c</vt:lpstr>
      <vt:lpstr>Prilog 6</vt:lpstr>
      <vt:lpstr>Prilog 7</vt:lpstr>
      <vt:lpstr>Prilog 8</vt:lpstr>
      <vt:lpstr>' Prilog 1'!Print_Area</vt:lpstr>
      <vt:lpstr>' Prilog 3a'!Print_Area</vt:lpstr>
      <vt:lpstr>'Prilog 2'!Print_Area</vt:lpstr>
      <vt:lpstr>'Prilog 3'!Print_Area</vt:lpstr>
      <vt:lpstr>'Prilog 3b'!Print_Area</vt:lpstr>
      <vt:lpstr>'Prilog 4'!Print_Area</vt:lpstr>
      <vt:lpstr>'Prilog 5a '!Print_Area</vt:lpstr>
      <vt:lpstr>'Prilog 5c'!Print_Area</vt:lpstr>
      <vt:lpstr>'Prilog 6'!Print_Area</vt:lpstr>
      <vt:lpstr>'Prilog 7'!Print_Area</vt:lpstr>
      <vt:lpstr>'Prilog 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Selmanovic</dc:creator>
  <cp:lastModifiedBy>Sabina Selmanovic</cp:lastModifiedBy>
  <cp:lastPrinted>2024-08-09T06:43:23Z</cp:lastPrinted>
  <dcterms:created xsi:type="dcterms:W3CDTF">2024-07-04T11:49:11Z</dcterms:created>
  <dcterms:modified xsi:type="dcterms:W3CDTF">2024-08-09T06:43:58Z</dcterms:modified>
</cp:coreProperties>
</file>