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738" activeTab="0"/>
  </bookViews>
  <sheets>
    <sheet name=" Prilog 1" sheetId="1" r:id="rId1"/>
    <sheet name="Prilog 2" sheetId="2" r:id="rId2"/>
    <sheet name="Prilog 3" sheetId="3" r:id="rId3"/>
    <sheet name=" Prilog 3a" sheetId="4" r:id="rId4"/>
    <sheet name="Prilog 3b" sheetId="5" r:id="rId5"/>
    <sheet name="Prilog 4" sheetId="6" r:id="rId6"/>
    <sheet name="Prilog 5" sheetId="7" r:id="rId7"/>
    <sheet name="Prilog 5a" sheetId="8" r:id="rId8"/>
    <sheet name="Prilog 6" sheetId="9" r:id="rId9"/>
    <sheet name="Prilog 7" sheetId="10" r:id="rId10"/>
  </sheets>
  <definedNames>
    <definedName name="OLE_LINK1" localSheetId="3">' Prilog 3a'!$C$9</definedName>
    <definedName name="_xlnm.Print_Area" localSheetId="1">'Prilog 2'!$A$1:$N$101</definedName>
  </definedNames>
  <calcPr fullCalcOnLoad="1"/>
</workbook>
</file>

<file path=xl/sharedStrings.xml><?xml version="1.0" encoding="utf-8"?>
<sst xmlns="http://schemas.openxmlformats.org/spreadsheetml/2006/main" count="569" uniqueCount="361">
  <si>
    <t>Redni broj</t>
  </si>
  <si>
    <t>Opis</t>
  </si>
  <si>
    <t>1.</t>
  </si>
  <si>
    <t>2.</t>
  </si>
  <si>
    <t>Obveznice</t>
  </si>
  <si>
    <t>3.</t>
  </si>
  <si>
    <t>Ostali vrijednosni papiri</t>
  </si>
  <si>
    <t>4.</t>
  </si>
  <si>
    <t>Depoziti i plasmani</t>
  </si>
  <si>
    <t>5.</t>
  </si>
  <si>
    <t>Gotovina i gotovinski ekvivalenti</t>
  </si>
  <si>
    <t>6.</t>
  </si>
  <si>
    <t>Nekretnine</t>
  </si>
  <si>
    <t>7.</t>
  </si>
  <si>
    <t>Ostala imovina</t>
  </si>
  <si>
    <t>I</t>
  </si>
  <si>
    <t>UKUPNA IMOVINA</t>
  </si>
  <si>
    <t>II</t>
  </si>
  <si>
    <t>UKUPNE OBAVEZE</t>
  </si>
  <si>
    <t>III=(I-II)</t>
  </si>
  <si>
    <t>NETO IMOVINA</t>
  </si>
  <si>
    <t>IV</t>
  </si>
  <si>
    <t>V=(III/IV)</t>
  </si>
  <si>
    <t>Naknada depozitaru</t>
  </si>
  <si>
    <t>Naknada za reviziju</t>
  </si>
  <si>
    <t>Naknada za računovodstvo</t>
  </si>
  <si>
    <t xml:space="preserve">Troškovi servisiranja dioničara </t>
  </si>
  <si>
    <t>Ostali troškovi</t>
  </si>
  <si>
    <t>Ukupno troškovi:</t>
  </si>
  <si>
    <t>Vrsta troška</t>
  </si>
  <si>
    <t>Iznos (KM)</t>
  </si>
  <si>
    <t>Udio %</t>
  </si>
  <si>
    <t>Tekuća godina</t>
  </si>
  <si>
    <t>Prethodna godina</t>
  </si>
  <si>
    <t>Najniža cijena</t>
  </si>
  <si>
    <t>Najviša cijena</t>
  </si>
  <si>
    <t>Neto imovina fonda na početku perioda</t>
  </si>
  <si>
    <t>Neto imovina fonda na kraju perioda</t>
  </si>
  <si>
    <t>III</t>
  </si>
  <si>
    <t>Finansijski pokazatelji</t>
  </si>
  <si>
    <t>Odnos rashoda i prosječne neto imovine</t>
  </si>
  <si>
    <t>Isplaćeni iznos investitorima u toku godine</t>
  </si>
  <si>
    <t>Stopa prinosa na neto imovinu fonda</t>
  </si>
  <si>
    <t>Odnos realizovane dobiti od ulaganja i prosječne neto imovine</t>
  </si>
  <si>
    <t>R. br</t>
  </si>
  <si>
    <t>Oznaka papira</t>
  </si>
  <si>
    <t xml:space="preserve">Naziv fonda :                                                        </t>
  </si>
  <si>
    <t xml:space="preserve">Registarski broj fonda : </t>
  </si>
  <si>
    <t xml:space="preserve">Naziv društva za upravljanje: </t>
  </si>
  <si>
    <t>Matični broj društva za upravljanje:</t>
  </si>
  <si>
    <t xml:space="preserve">JIB društva za upravljanje: </t>
  </si>
  <si>
    <t>JIB investicionog fonda:</t>
  </si>
  <si>
    <t xml:space="preserve">Dionica/Udio fonda </t>
  </si>
  <si>
    <t>Ukupna vrijednost na dan izvještavanja</t>
  </si>
  <si>
    <t>Učešće u vrijednosti imovine fonda (%)</t>
  </si>
  <si>
    <t>Naknada berzi</t>
  </si>
  <si>
    <t>Naknada Registru</t>
  </si>
  <si>
    <t>Naknade i troškovi nadzornog odbora</t>
  </si>
  <si>
    <t>Troškovi kupovine i prodaje ulaganja</t>
  </si>
  <si>
    <t>Sadržaj</t>
  </si>
  <si>
    <t>Napomena</t>
  </si>
  <si>
    <t xml:space="preserve">1.Informacije o identitetu Fonda </t>
  </si>
  <si>
    <t>web:</t>
  </si>
  <si>
    <t>punu i skraćenu firmu, adresu sjedišta:</t>
  </si>
  <si>
    <t>broj telefona i telefaksa:</t>
  </si>
  <si>
    <t>e-mail adresu:</t>
  </si>
  <si>
    <t>registarski broj Fonda u registru kod Komisije:</t>
  </si>
  <si>
    <t xml:space="preserve">ime i prezime predsjednika i članova nadzornog odbora Fonda; </t>
  </si>
  <si>
    <t xml:space="preserve">firmu i sjedište vanjskog revizora; </t>
  </si>
  <si>
    <t xml:space="preserve">ime i prezime članova odbora za reviziju; </t>
  </si>
  <si>
    <t xml:space="preserve">firmu i adresu sjedište depozirata Fonda. </t>
  </si>
  <si>
    <t xml:space="preserve">2. Informacije o Društvu koje upravlja Fondom: </t>
  </si>
  <si>
    <t xml:space="preserve">ime i prezime direktora Fonda; </t>
  </si>
  <si>
    <t xml:space="preserve">broj i datum Rješenja Kojim je izdata dozvola za osnivanje  Društva </t>
  </si>
  <si>
    <t xml:space="preserve">broj i datum Rješenja Kojim je izdata dozvola Društvu za upravljanje Fondom: </t>
  </si>
  <si>
    <t>imena i prezimena  članova uprave Društva:</t>
  </si>
  <si>
    <t xml:space="preserve">imena i prezimena predsjednika i članova nadzornog odbora Društva; </t>
  </si>
  <si>
    <t xml:space="preserve">imena i prezimena članova odbora za reviziju; </t>
  </si>
  <si>
    <t xml:space="preserve">Naziv emitenta </t>
  </si>
  <si>
    <t>Ukupno u F BiH</t>
  </si>
  <si>
    <t>6 (5/4*100)</t>
  </si>
  <si>
    <t>Ukupno u R Srpskoj</t>
  </si>
  <si>
    <t>Ukupno u inostranstvu</t>
  </si>
  <si>
    <t>Ulaganja u dionice emitenta sa sjedištem u F BiH</t>
  </si>
  <si>
    <t>Ulaganja u dionice emitenata sa sjedištem u inostranstvu</t>
  </si>
  <si>
    <t xml:space="preserve">Način vrednovanja </t>
  </si>
  <si>
    <t>Ukupan broj emitovanih vp/udjela</t>
  </si>
  <si>
    <t xml:space="preserve">Broj vp/udjela u vlasništvu fonda </t>
  </si>
  <si>
    <t>Nabavna cijena vp/udjela</t>
  </si>
  <si>
    <t xml:space="preserve">Ukupna vrijednost ulaganja </t>
  </si>
  <si>
    <t xml:space="preserve">Ukupno u dionice </t>
  </si>
  <si>
    <t>Ulaganja u obveznice emitenta sa sjedištem u F BiH</t>
  </si>
  <si>
    <t>Ulaganja u obveznice emitenata sa sjedištem u R Srpskoj</t>
  </si>
  <si>
    <t>Ulaganja u dionice emitenata sa sjedištem u R Srpskoj</t>
  </si>
  <si>
    <t>Ulaganja u obveznice emitenata sa sjedištem u inostranstvu</t>
  </si>
  <si>
    <t xml:space="preserve">Ukupno u obveznice </t>
  </si>
  <si>
    <t>Ulaganja u udjele OIF iz F BiH</t>
  </si>
  <si>
    <t>Ulaganja u udjele OIF iz  R Srpske</t>
  </si>
  <si>
    <t>Ulaganja u udjele OIF iz inostranstva</t>
  </si>
  <si>
    <t xml:space="preserve">Ukupno u udjele OIF-ova </t>
  </si>
  <si>
    <t xml:space="preserve">Fer cijena vp/udjela </t>
  </si>
  <si>
    <t>Ulagnja u ------- u  F BiH</t>
  </si>
  <si>
    <t>Ulaganja u --------u  R Srpskoj</t>
  </si>
  <si>
    <t>Ulaganja u --------- u inostranstvu</t>
  </si>
  <si>
    <t>Ukupno u ________________</t>
  </si>
  <si>
    <t>Ukupna vrijednost ulaganja fonda</t>
  </si>
  <si>
    <t xml:space="preserve">Ulaganja </t>
  </si>
  <si>
    <t xml:space="preserve">Gotovina </t>
  </si>
  <si>
    <t xml:space="preserve">Potraživanja </t>
  </si>
  <si>
    <t>% vlasništa fonda</t>
  </si>
  <si>
    <t>% od NVI fonda</t>
  </si>
  <si>
    <t>Obaveze po osnovu troškova poslovanja</t>
  </si>
  <si>
    <t>obaveze prema        DUF-u</t>
  </si>
  <si>
    <t xml:space="preserve"> Ukupna neto vrijednost imovine </t>
  </si>
  <si>
    <t>Broj dionica/udjela  fonda</t>
  </si>
  <si>
    <t>NVI po dionici/udjelu fonda</t>
  </si>
  <si>
    <t>IMOVINA FONDA</t>
  </si>
  <si>
    <t xml:space="preserve">OBAVEZE FONDA </t>
  </si>
  <si>
    <t>UKUPNO</t>
  </si>
  <si>
    <t xml:space="preserve">Prosječna cijena </t>
  </si>
  <si>
    <t>Najniža  neto vrijednost imovine po dionici</t>
  </si>
  <si>
    <t>Najviša neto vrijednost imovine po dionici</t>
  </si>
  <si>
    <t>Prethodni period</t>
  </si>
  <si>
    <t xml:space="preserve">Raniji periodi </t>
  </si>
  <si>
    <t xml:space="preserve">Obaveze  po osnovu ulaganja fonda </t>
  </si>
  <si>
    <t>Ostalo</t>
  </si>
  <si>
    <t>Ostale</t>
  </si>
  <si>
    <t xml:space="preserve">Stanje na početku perioda </t>
  </si>
  <si>
    <t xml:space="preserve">Transakcije tokom perioda </t>
  </si>
  <si>
    <t xml:space="preserve">Stanje na kraju perioda </t>
  </si>
  <si>
    <t xml:space="preserve"> % učešća kod emitenta</t>
  </si>
  <si>
    <t xml:space="preserve">Jedinična fer vrij.                </t>
  </si>
  <si>
    <t xml:space="preserve">Ukupna fer vrijednost ulaganja </t>
  </si>
  <si>
    <t xml:space="preserve"> % učešća u NVI fonda</t>
  </si>
  <si>
    <t>vrijednost</t>
  </si>
  <si>
    <t xml:space="preserve">količina </t>
  </si>
  <si>
    <t xml:space="preserve">prosječna cijena </t>
  </si>
  <si>
    <t xml:space="preserve">Kupovine </t>
  </si>
  <si>
    <t>Prodaje</t>
  </si>
  <si>
    <t>Simbol</t>
  </si>
  <si>
    <t>BROJ DIONICA/UDJELA</t>
  </si>
  <si>
    <t>NETO VRIJEDNOST IMOVINE PO DIONICI/UDJELU</t>
  </si>
  <si>
    <t xml:space="preserve">Opis </t>
  </si>
  <si>
    <t>Vrijednost neto imovine po dionici/udjelu fonda na početku perioda</t>
  </si>
  <si>
    <t>Broj dionica/udjela na početku perioda</t>
  </si>
  <si>
    <t>Vrijednost dionice/udjela na početku perioda</t>
  </si>
  <si>
    <t>Vrijednost neto imovine fond po dionici/udjela na kraju perioda</t>
  </si>
  <si>
    <t>Broj dionica/udjela na kraju perioda</t>
  </si>
  <si>
    <t>Vrijednost dionice/udjela na kraju perioda</t>
  </si>
  <si>
    <t xml:space="preserve">Pozicija </t>
  </si>
  <si>
    <t>R.Br.</t>
  </si>
  <si>
    <t>PRILOG 1</t>
  </si>
  <si>
    <t>PRILOG 2</t>
  </si>
  <si>
    <t>PRILOG 3</t>
  </si>
  <si>
    <t>PRILOG 3a</t>
  </si>
  <si>
    <t>IZVJEŠTAJ O VRIJEDNOSTI TRANSAKCIJA FONDA OBAVLJENIM PUTEM  POJEDINAČNOG  PROFESIONALNOG POSREDNIKA I IZNOSU OBRAČUNATE NAKNADE</t>
  </si>
  <si>
    <t>Naziv berzanskog posrednika</t>
  </si>
  <si>
    <t xml:space="preserve">Vrijednost transakcija </t>
  </si>
  <si>
    <t>Učešće u ukupnoj vrijednosti transakcija</t>
  </si>
  <si>
    <t>Ukupno</t>
  </si>
  <si>
    <t>Iznos provizije</t>
  </si>
  <si>
    <t>Učešće provizije u vrijednosti transkcija</t>
  </si>
  <si>
    <t>5=4/3</t>
  </si>
  <si>
    <t>PRILOG 5a</t>
  </si>
  <si>
    <t>PRILOG 6</t>
  </si>
  <si>
    <t>IZVJEŠTAJ O NVI  PO  DIONICI/UDJELU  I CIJENI UDJELA/DIONICE INVESTICIJSKOG FONDA</t>
  </si>
  <si>
    <t xml:space="preserve">CIJENA DIONICE /UDJELA </t>
  </si>
  <si>
    <t xml:space="preserve">Broj dionica ili % učešća </t>
  </si>
  <si>
    <t xml:space="preserve">Ukupni prihodi </t>
  </si>
  <si>
    <t>PRILOG 7</t>
  </si>
  <si>
    <t xml:space="preserve">Dividenda po dionici  </t>
  </si>
  <si>
    <t>Naziv emitenta</t>
  </si>
  <si>
    <t xml:space="preserve">Simbol </t>
  </si>
  <si>
    <t xml:space="preserve">% prekoračenja u investiranju  </t>
  </si>
  <si>
    <t xml:space="preserve">Vrijednost prekoračenja </t>
  </si>
  <si>
    <t>Razlog  prekoračenja i rok za usaglašavanje</t>
  </si>
  <si>
    <t>BH Telecom d.d. Sarajevo</t>
  </si>
  <si>
    <t>BHTSR</t>
  </si>
  <si>
    <t>BIPVR</t>
  </si>
  <si>
    <t>Bira d.d. Bihać</t>
  </si>
  <si>
    <t>BIRBRK4</t>
  </si>
  <si>
    <t>DBRCR</t>
  </si>
  <si>
    <t>ERKGRK2</t>
  </si>
  <si>
    <t>ETATRK1</t>
  </si>
  <si>
    <t>Energoinvest d.d. Sarajevo</t>
  </si>
  <si>
    <t>ENISR</t>
  </si>
  <si>
    <t>FINDR</t>
  </si>
  <si>
    <t>IP Svjetlost d.d. Sarajevo</t>
  </si>
  <si>
    <t>SVIPR</t>
  </si>
  <si>
    <t>JPESR</t>
  </si>
  <si>
    <t>JP HT d.d. Mostar</t>
  </si>
  <si>
    <t>HTKMR</t>
  </si>
  <si>
    <t>KRJPRK2</t>
  </si>
  <si>
    <t>Magic d.d. Bihać</t>
  </si>
  <si>
    <t>MGCBR</t>
  </si>
  <si>
    <t>POETRK2</t>
  </si>
  <si>
    <t>RADCR</t>
  </si>
  <si>
    <t>RMUKR</t>
  </si>
  <si>
    <t>SPLNRK1</t>
  </si>
  <si>
    <t>Šipad Bina d.d. Bihać - u stečaju</t>
  </si>
  <si>
    <t>SBNARK1</t>
  </si>
  <si>
    <t>Union - Inženjering d.d. Bihać</t>
  </si>
  <si>
    <t>UNINRK2</t>
  </si>
  <si>
    <t>ZIF Mi Group d.d. Sarajevo</t>
  </si>
  <si>
    <t>MIGFRK2</t>
  </si>
  <si>
    <t>Žitoprerada d.d. Bihać - u stečaju</t>
  </si>
  <si>
    <t>ZPDHR</t>
  </si>
  <si>
    <t>Hidroelektrane na Drini a.d. Višegrad</t>
  </si>
  <si>
    <t>HEDR-R-A</t>
  </si>
  <si>
    <t>Hidroelektrane na Trebišnjici a.d. Trebinje</t>
  </si>
  <si>
    <t>HETR-R-A</t>
  </si>
  <si>
    <t>NOVB-R-E</t>
  </si>
  <si>
    <t>-</t>
  </si>
  <si>
    <t>ZJP-031-03</t>
  </si>
  <si>
    <t>4263012890007</t>
  </si>
  <si>
    <t xml:space="preserve">Jasmina Koldžić, predsjednik
Emina Kečanović, član
Jasminka Gajić, član </t>
  </si>
  <si>
    <t>BOKS-R-A</t>
  </si>
  <si>
    <t>Boksit a.d. Milići</t>
  </si>
  <si>
    <t xml:space="preserve">Tekući period </t>
  </si>
  <si>
    <t>Vodovod a.d. Banja Luka</t>
  </si>
  <si>
    <t>VDBL-R-A</t>
  </si>
  <si>
    <t>9 (5*8)</t>
  </si>
  <si>
    <t>VI</t>
  </si>
  <si>
    <t>Udio troškova u prosječnoj neto vrijednosti imovine fonda (%) za period</t>
  </si>
  <si>
    <t>Bihaćka pivovara d.d. Bihać</t>
  </si>
  <si>
    <t>Energoinvest TAT d.d. Sarajevo - u stečaju</t>
  </si>
  <si>
    <t>JP Elektroprivreda BIH d.d. Sarajevo</t>
  </si>
  <si>
    <t>Krajinaputevi d.d. Bihać - u stečaju</t>
  </si>
  <si>
    <t>Nova banka a.d. Banja Luka</t>
  </si>
  <si>
    <t xml:space="preserve">Naknade i troškovi direktora fonda </t>
  </si>
  <si>
    <t>Ingram d.d. Srebrenik</t>
  </si>
  <si>
    <t>ZIF Eurofond-1 d.d. Tuzla</t>
  </si>
  <si>
    <t>INGRK2</t>
  </si>
  <si>
    <t>EFNFRK1</t>
  </si>
  <si>
    <t>PRAKRK3</t>
  </si>
  <si>
    <t>ZIF Naprijed d.d. Sarajevo</t>
  </si>
  <si>
    <t>NPRFRK2</t>
  </si>
  <si>
    <t>Ukupno:</t>
  </si>
  <si>
    <t xml:space="preserve">MASSIMO HOLDING doo - Sarajevo                                                                      </t>
  </si>
  <si>
    <t>MSHSOD</t>
  </si>
  <si>
    <t xml:space="preserve">Prosječna vrijednost neto imovine fonda za period </t>
  </si>
  <si>
    <t>Prevoz radnika Kreka dd Tuzla d.d. Tuzla</t>
  </si>
  <si>
    <t xml:space="preserve">Svjetlostkomerc dd Sarajevo                                                                         </t>
  </si>
  <si>
    <t>CMEGRA</t>
  </si>
  <si>
    <t>Naknada društvu za upravljanje (provizija)</t>
  </si>
  <si>
    <t>Finvest Drvar d.d. Drvar  - u stečaju</t>
  </si>
  <si>
    <t>RMU Kamengrad d.d. Sanski Most-u stečaju</t>
  </si>
  <si>
    <t>E-rkg d.d. Bihać</t>
  </si>
  <si>
    <t>Rad d.d. Cazin - u stečaju</t>
  </si>
  <si>
    <t xml:space="preserve">ZIF UNIOINVEST ad Bijeljina                                                                         </t>
  </si>
  <si>
    <t>UNIPRA</t>
  </si>
  <si>
    <t xml:space="preserve">OIF MONETA Podgorica                                                                                </t>
  </si>
  <si>
    <t>NVI:</t>
  </si>
  <si>
    <t>Mjesec</t>
  </si>
  <si>
    <t>16 (7-15)</t>
  </si>
  <si>
    <t>18(16/17)</t>
  </si>
  <si>
    <t>Prosjek</t>
  </si>
  <si>
    <t xml:space="preserve">JULIUS BAER MULTIPARTNER BALKAN TIGER FD B EUR  Luxembourg  u likvidaciji                                                  </t>
  </si>
  <si>
    <t>JBMB</t>
  </si>
  <si>
    <t>Hamdija Velagić</t>
  </si>
  <si>
    <t>Raiffesen bank d.d. Sarajevo</t>
  </si>
  <si>
    <t>Splonum d.d. Sanski Most u stečaju</t>
  </si>
  <si>
    <t>SVKORA</t>
  </si>
  <si>
    <t xml:space="preserve">Sergej Goriup, predsjednik
Iris Nezirević, član
Armin Alijagić, član </t>
  </si>
  <si>
    <t>Zuko doo Sarajevo, Sarajevo</t>
  </si>
  <si>
    <t>NVI</t>
  </si>
  <si>
    <t>PRIPUA</t>
  </si>
  <si>
    <t>PADPUA</t>
  </si>
  <si>
    <t>JKIPUA</t>
  </si>
  <si>
    <t>Neuskl. imovina po Pravilniku o dozvoljenim ulaganjima i ograničenjima ulaganja ZIF-ova, nezadovoljava uslove Pravilnika po članu 1. pod b) ( ne može se pouzdano vrednovati) i c) ( nema potencijal rasta jer ne obavlja djelatnost) , te pod tačkama e) ( nezadovoljava uslove likvidnosti jer nema trgovanja na berzi , zadnje trgovanje je bilo 07-09-2007), f) ( finansijski izvještaji nisu javno dostupni i nisu revidirani). Rok usaglašavanja : 15.08.2015.g.</t>
  </si>
  <si>
    <t>Neuskl. imovina po Pravilniku o dozvoljenim ulaganjima i ograničenjima ulaganja ZIF-ova, nezadovoljava uslove Pravilnika po članu 1. pod b) ( ne može se pouzdano vrednovati - emitent je u stečaju od 25.02.2011.g.) i c) ( nema potencijal rasta - emitent je u stečaju) , te pod tačkama e) ( nezadovoljava uslove likvidnosti jer se povremeno trguje na berzi ), f) ( finansijski izvještaji nisu javno dostupni i nisu revidirani). Rok usaglašavanja : 15.08.2015.g.</t>
  </si>
  <si>
    <t>Neuskl. imovina po Pravilniku o dozvoljenim ulaganjima i ograničenjima ulaganja ZIF-ova, nezadovoljava uslove Pravilnika po članu 1. pod b) ( ne može se pouzdano vrednovati) i c) ( nema potencijal rasta jer ne obavlja djelatnost) , te pod tačkama e) ( nezadovoljava uslove likvidnosti jer nema trgovanja na berzi , zadnje trgovanje je bilo u 2007), f) ( finansijski izvještaji nisu javno dostupni i nisu revidirani). Rok usaglašavanja : 15.08.2015.g.</t>
  </si>
  <si>
    <t>Neuskl. imovina po Pravilniku o dozvoljenim ulaganjima i ograničenjima ulaganja ZIF-ova, nezadovoljava uslove Pravilnika po članu 1. pod b) ( ne može se pouzdano vrednovati - emitent je u stečaju od 2012.g.) i c) ( nema potencijal rasta - emitent je u stečaju) , te pod tačkama e) ( nezadovoljava uslove likvidnosti, zadnje trgovanje  na berzi 19.05.2016.g.), f) ( finansijski izvještaji nisu javno dostupni i nisu revidirani). Rok usaglašavanja : 15.08.2015.g.</t>
  </si>
  <si>
    <t>Neuskl. imovina po Pravilniku o dozvoljenim ulaganjima i ograničenjima ulaganja ZIF-ova, nezadovoljava uslove Pravilnika po članu 1. pod b) ( ne može se pouzdano vrednovati) i c) ( nema potencijal rasta jer ne obavlja djelatnost) , te pod tačkama e) ( nezadovoljava uslove likvidnosti jer nema trgovanja na berzi , zadnje trgovanje je bilo 26-06-2014), f) ( finansijski izvještaji nisu javno dostupni i nisu revidirani). Rok usaglašavanja : 15.08.2015.g.</t>
  </si>
  <si>
    <t>Neuskl. imovina po Pravilniku o dozvoljenim ulaganjima i ograničenjima ulaganja ZIF-ova, nezadovoljava uslove Pravilnika po članu 1. pod b) ( ne može se pouzdano vrednovati - emitent je u stečaju od 20.01.2010.g.) i c) ( nema potencijal rasta - emitent je u stečaju) , te pod tačkama e) ( nezadovoljava uslove likvidnosti, zadnje  trgovanje je bilo 16.01.2009.g. ), f) ( finansijski izvještaji nisu javno dostupni i nisu revidirani). Rok usaglašavanja : 15.08.2015.g.</t>
  </si>
  <si>
    <t>Neuskl. imovina po Pravilniku o dozvoljenim ulaganjima i ograničenjima ulaganja ZIF-ova, nezadovoljava uslove Pravilnika po članu 1. pod b) ( ne može se pouzdano vrednovati - emitent je u stečaju od 24.02.2012.g.) i c) ( nema potencijal rasta - emitent je u stečaju) , te pod tačkama e) ( nezadovoljava uslove likvidnosti, zadnje  trgovanje je bilo 09.05.2007.g. ), f) ( finansijski izvještaji nisu javno dostupni i nisu revidirani). Rok usaglašavanja : 15.08.2015.g.</t>
  </si>
  <si>
    <t>Neuskl. imovina po Pravilniku o dozvoljenim ulaganjima i ograničenjima ulaganja ZIF-ova, nezadovoljava uslove Pravilnika po članu 1. pod b) ( ne može se pouzdano vrednovati - neobavlja osnovnu djelatnost) i c) ( nema potencijal rasta - emitent je u stečaju) , te pod tačkama e) ( nezadovoljava uslove likvidnosti, zadnje  trgovanje je bilo 27.08.2008.g. ), f) ( finansijski izvještaji nisu javno dostupni i nisu revidirani). Rok usaglašavanja : 15.08.2015.g.</t>
  </si>
  <si>
    <t>Neuskl. imovina po Pravilniku o dozvoljenim ulaganjima i ograničenjima ulaganja ZIF-ova, nezadovoljava uslove Pravilnika po članu 1. pod b) ( ne može se pouzdano vrednovati - emitent je u stečaju) i c) ( nema potencijal rasta - emitent je u stečaju) , te pod tačkama e) ( nezadovoljava uslove likvidnosti, zadnje  trgovanje je bilo 24.02.2004.g. ), f) ( finansijski izvještaji nisu javno dostupni i nisu revidirani). Rok usaglašavanja : 15.08.2015.g.</t>
  </si>
  <si>
    <t>Neuskl. imovina po Pravilniku o dozvoljenim ulaganjima i ograničenjima ulaganja ZIF-ova, nezadovoljava uslove Pravilnika po članu 1. pod b) ( ne može se pouzdano vrednovati - emitent je u stečaju od 26.01.2015.g.) i c) ( nema potencijal rasta - emitent je u stečaju) , te pod tačkama e) ( nezadovoljava uslove likvidnosti zadnje trgovanje  na berzi 13.03.2008.g.), f) ( finansijski izvještaji nisu javno dostupni i nisu revidirani). Rok usaglašavanja : 15.08.2015.g.</t>
  </si>
  <si>
    <t>Neuskl. imovina po Pravilniku o dozvoljenim ulaganjima i ograničenjima ulaganja ZIF-ova, nezadovoljava uslove Pravilnika po članu 1. pod b) ( ne može se pouzdano vrednovati - emitent je u stečaju od 08.05.2015.g.) i c) ( nema potencijal rasta - emitent je u stečaju) , te pod tačkama e) ( nezadovoljava uslove likvidnosti, zadnje  trgovanje je bilo 06.10.2017.g. ), f) ( finansijski izvještaji nisu javno dostupni i nisu revidirani). Rok usaglašavanja : 15.08.2015.g.</t>
  </si>
  <si>
    <t>Neuskl. imovina po Pravilniku o dozvoljenim ulaganjima i ograničenjima ulaganja ZIF-ova, nezadovoljava uslove Pravilnika po članu 1. pod b) ( ne može se pouzdano vrednovati - emitent je u stečaju od 23.12.2015.g.) i c) ( nema potencijal rasta - emitent je u stečaju) , te pod tačkama e) ( nezadovoljava uslove likvidnosti, zadnje  trgovanje je bilo 07.08.2006.g. ), f) ( finansijski izvještaji nisu javno dostupni i nisu revidirani). Rok usaglašavanja : 15.08.2015.g.</t>
  </si>
  <si>
    <t>Obračun upravljačke provizije:</t>
  </si>
  <si>
    <t>%</t>
  </si>
  <si>
    <t>ADBP-U-A</t>
  </si>
  <si>
    <t xml:space="preserve">DUIF Polara Invest a.d. - OAIF Jahorina Koin </t>
  </si>
  <si>
    <t>DUIF Polara Invest a.d. - OMIF Privrednik Invest</t>
  </si>
  <si>
    <t>DUIF Polara Invest a.d. - OAIF Polara Adriatic Fond</t>
  </si>
  <si>
    <t>LILIUM ASSET MANAGEMENT Društvo za upravljanje investicijskim fondovima d.o.o. Sarajevo, Dženetića čikma 8, 71000 Sarajevo</t>
  </si>
  <si>
    <t xml:space="preserve"> +387 33 953 480</t>
  </si>
  <si>
    <t xml:space="preserve"> info@lilium-dzu.ba</t>
  </si>
  <si>
    <t xml:space="preserve"> www.lilium-dzu.ba</t>
  </si>
  <si>
    <t>fortunafond@lilium-dzu.ba</t>
  </si>
  <si>
    <t>www.lilium-dzu.ba</t>
  </si>
  <si>
    <t>ZIF "FORTUNA FOND" d.d.</t>
  </si>
  <si>
    <t>LILIUM ASSET MANAGEMENT d.o.o. Sarajevo</t>
  </si>
  <si>
    <t>4201337670008</t>
  </si>
  <si>
    <t>UKUPNO:</t>
  </si>
  <si>
    <t>Rješenje br. 05/1-19-159/08 od 17.04.2008.</t>
  </si>
  <si>
    <t xml:space="preserve">Rješenje br. 05/2-19-210/18 od 14.06.2019.                                                              </t>
  </si>
  <si>
    <t>Nedim Vilogorac, direktor 
Mirza Sladić, izvršni direktor</t>
  </si>
  <si>
    <t>Emir Salihović, predsjednik
Aid Nanić, član
Aldina Pita, član</t>
  </si>
  <si>
    <t>BBRB-P-D</t>
  </si>
  <si>
    <t>BOBAR BANKA AD BIJELJINA - U STEČAJU/REDOVNE AKCIJE</t>
  </si>
  <si>
    <t>BOBAR BANKA AD BIJELJINA - U STEČAJU/POVLAŠĆENA, KUMULATIVNA AKCIJA</t>
  </si>
  <si>
    <t>HDRT-R-A</t>
  </si>
  <si>
    <t>JELŠINGRAD LIVAR LIVNICA ČELIKA AD BANJA LUKA</t>
  </si>
  <si>
    <t>JLLC-R-A</t>
  </si>
  <si>
    <t>ŽELJEZNICE RS AD DOBOJ</t>
  </si>
  <si>
    <t>ZERS-R-A</t>
  </si>
  <si>
    <t>BBRB-R-D</t>
  </si>
  <si>
    <t>HIDRAT A.D.  UKRIN-CELINAC</t>
  </si>
  <si>
    <t>Neusklađena imovina po Pravilniku o dozvoljenim ulaganjima i ograničenjima ulaganja ZIF-ova. Ne zadovoljava uslove Pravilnika po članu 1 b) ne može se pouzdano vrednovati - emitent je u stečaju i c) nema potencijal rasta - emitent je u stečaju, te pod tačkama e) ne zadovoljava uslove likvidnosti, zadnje trgovanje je bilo 24.02.2004. g., f) finansijski izvještaji nisu javno dostupni i nisu revidirani. Rok usaglašavanja: 31.07.2020g.</t>
  </si>
  <si>
    <t>Čajevac mega ad Banjaluka</t>
  </si>
  <si>
    <t>PFIN-O-A</t>
  </si>
  <si>
    <t xml:space="preserve"> MIKROKREDITNA FONDACIJA 
PRO FIN ISTOČNO SARAJEVO</t>
  </si>
  <si>
    <t>Dubrava d.d. Cazin - u stečaju</t>
  </si>
  <si>
    <t>Polietilenka d.d. Bihać - u likvidaciji</t>
  </si>
  <si>
    <t>Iznos  upravljačke provizije  -DUF Lilium asset managment doo</t>
  </si>
  <si>
    <t>Dionice</t>
  </si>
  <si>
    <t>DUIF Polara Invest a.d. - OAIF Adriatic Balanced</t>
  </si>
  <si>
    <t>Neuskl. imovina po Pravilniku o dozvoljenim ulaganjima i ograničenjima ulaganja ZIF-ova, nezadovoljava uslove Pravilnika po članu 1. pod  ( nema potencijal rasta ) , te pod tačkama e) ( nezadovoljava uslove likvidnosti jer nema trgovanja na berzi , . Rok usaglašavanja : 31.01.2021.g.</t>
  </si>
  <si>
    <t>Neusklađena imovina po Pravilniku o dozvoljenim ulaganjima i ograničenjima ulaganja ZIF-ova. Ne zadovoljava uslove Pravilnika po članu 1  c) nema potencijal rasta - emitent psoluej sa gubitkom više godina, . Rok usaglašavanja: 31.01.2021.g.</t>
  </si>
  <si>
    <t>Neusklađena imovina po Pravilniku o dozvoljenim ulaganjima i ograničenjima ulaganja ZIF-ova. Ne zadovoljava uslove Pravilnika po članu 1 b) ne može se pouzdano vrednovati - emitent ne oibjavljuje FI i c) nema potencijal rasta - emitent ne obavlja osnovnu djelatnost, te pod tačkama e) ne zadovoljava uslove likvidnosti, ., f) finansijski izvještaji nisu javno dostupni i nisu revidirani. Rok usaglašavanja: 31.01.2021g.</t>
  </si>
  <si>
    <t>Neusklađena imovina po Pravilniku o dozvoljenim ulaganjima i ograničenjima ulaganja ZIF-ova. Ne zadovoljava uslove Pravilnika po članu 1 b) ne može se pouzdano vrednovati - emitent je u stečaju i c) nema potencijal rasta - emitent je u stečaju, te pod tačkama e) ne zadovoljava uslove likvidnosti, zadnje trgovanje je bilo 24.02.2004. g., f) finansijski izvještaji nisu javno dostupni i nisu revidirani. Rok usaglašavanja: 31.07.2020.g.</t>
  </si>
  <si>
    <t xml:space="preserve">Zatvoreni investicioni fond sa javnom ponudom "FORTUNA FOND" d.d., 
ZIF "FORTUNA FOND" d.d., 
Dženetića čikma 8 
71000 Sarajevo,BIH
</t>
  </si>
  <si>
    <t>Neuskl. imovina po Pravilniku o dozvoljenim ulaganjima i ograničenjima ulaganja ZIF-ova, nezadovoljava uslove Pravilnika po članu 1. pod b) ( ne može se pouzdano vrednovati) i c) ( nema potencijal rasta jer ne obavlja djelatnost) , te pod tačkama e) ( nezadovoljava uslove likvidnosti jer nema trgovanja na berzi ,i). Rok usaglašavanja : 28.02.2021.g.</t>
  </si>
  <si>
    <t>februar</t>
  </si>
  <si>
    <t>mart</t>
  </si>
  <si>
    <t>tržišna cijena</t>
  </si>
  <si>
    <t>procjena</t>
  </si>
  <si>
    <t>Raiffeisen BANK dd  Sarajevo</t>
  </si>
  <si>
    <t>april</t>
  </si>
  <si>
    <t>IZVJEŠTAJ O OBRAČUNU NETO VRIJEDNOSTI IMOVINE PO DIONICI/UDJELU na dan 30.06.2020.g.</t>
  </si>
  <si>
    <t>IZVJEŠTAJ O PORTFOLIJU INVESTICIJSKOG FONDA na dan 30.06.2020.g.</t>
  </si>
  <si>
    <t>OPĆI PODACI O FONDU na dan 30.06.2020.g.</t>
  </si>
  <si>
    <t>IZVJEŠTAJ O  TRANSAKCIJA  SA ULAGANJIMA INVESTICIJSKOG FONDA ZA  za 01.06.-30.06.2020.g.</t>
  </si>
  <si>
    <t>Odstupanje od člana 76. Zakona o IF, pod g. 33,26% knjigov. vrijedn. portfolia ulaganja čine ulaganja u OIF i ZIF na zadnji dan mjeseca, što je prekoračenje od 3,26 %, konkretni iznos ograničenja za emitenta je dat u koloni 12 i 13, Rok za usaglašavanje je 15.08.2015.g.</t>
  </si>
  <si>
    <t>Odstupanje od člana 76. Zakona o IF, pod g. 33,26% knjigov. vrijedn. portfolia ulaganja čine ulaganja u OIF i ZIF na zadnji dan mjeseca, što je prekoračenje od 3,26%, konkretni iznos ograničenja za emitenta je dat u koloni 12 i 13, Rok za usaglašavanje je 15.08.2015.g.</t>
  </si>
  <si>
    <t xml:space="preserve"> Odstupanje od člana 76. Zakona o IF, pod g., 33,26% knjigov. vrijedn. portfolia ulaganja čine ulaganja u OIF i ZIF na zadnji dan mjeseca, što je prekoračenje od 3,26%, konkretni iznos ograničenja za emitenta je dat u koloni 12 i 13, Rok za usaglašavanje je 11-2019.g.</t>
  </si>
  <si>
    <t>Odstupanje od člana 76. Zakona o IF, pod g., 33,26% knjigov. vrijedn. portfolia ulaganja čine ulaganja u OIF i ZIF na zadnji dan mjeseca, što je prekoračenje od 3,26 %, konkretni iznos ograničenja za emitenta je dat u koloni 12 i 13, Rok za usaglašavanje je 09-2019.g.</t>
  </si>
  <si>
    <t>Odstupanje od člana 76. Zakona o IF, pod g., 33,26% knjigov. vrijedn. portfolia ulaganja čine ulaganja u OIF i ZIF na zadnji dan mjeseca, što je prekoračenje od 3,26 %, konkretni iznos ograničenja za emitenta je dat u koloni 12 i 13, Rok za usaglašavanje je 11-2019.g.</t>
  </si>
  <si>
    <t>Odstupanje od člana 76. Zakona o IF, pod g., 33,26% knjigov. vrijedn. portfolia ulaganja čine ulaganja u OIF i ZIF na zadnji dan mjeseca, što je prekoračenje od 3,26%, konkretni iznos ograničenja za emitenta je dat u koloni 12 i 13, Rok za usaglašavanje je 11-2019.g.</t>
  </si>
  <si>
    <t>Odstupanje od člana 76. Zakona o IF, pod g., 33,26% knjigov. vrijedn. portfolia ulaganja čine ulaganja u OIF i ZIF na zadnji dan mjeseca, što je prekoračenje od 3,26 %, konkretni iznos ograničenja za emitenta je dat u koloni 12 i 13, Rok za usaglašavanje je 15.08.2015.g.</t>
  </si>
  <si>
    <t>IZVJEŠTAJ O PRIHODIMA FONDA PO OSNOVU DIVIDENDE ZA PERIOD  za 01.01.-30.06.2020.g.</t>
  </si>
  <si>
    <t>IZVJEŠTAJ O FINANSIJSKIM POKAZATELJIMA INVESTICIJSKOG FONDA  za 01.01.-30.06.2020.g.</t>
  </si>
  <si>
    <t>IZVJEŠTAJ O STRUKTURI I VISINI TROŠKOVA KOJI SE NAPLAĆUJU NA TERET IMOVINE INVESTICIJSKOG FONDA U PERIODU  01.01.-30.06.2020.g.</t>
  </si>
  <si>
    <t>januar</t>
  </si>
  <si>
    <t>maj</t>
  </si>
  <si>
    <t>jun</t>
  </si>
  <si>
    <t>IZVJEŠTAJ O OBRAČUNU  VRIJEDNOSTI NETO IMOVINE INVESTICIJSKOG FONDA  za 01.01.-30.06.2020.godine</t>
  </si>
  <si>
    <t>PPLP-U-A</t>
  </si>
  <si>
    <t>KOMPRED ad Ugljevik</t>
  </si>
  <si>
    <t>KMPD-R-A</t>
  </si>
  <si>
    <t>KP KOMUNALAC AD Foča</t>
  </si>
  <si>
    <t>KOMF-R-A</t>
  </si>
  <si>
    <t>SEMBERIJA PD AD Bijeljina</t>
  </si>
  <si>
    <t>SEMB-R-A</t>
  </si>
  <si>
    <t>Raiffeisen CAPITAL a.d. Banjaluka</t>
  </si>
  <si>
    <t xml:space="preserve">DUIF Management Solutions - OAIF Profit Plus             </t>
  </si>
  <si>
    <t>osnovica za period 01.01.-30.06.</t>
  </si>
  <si>
    <t>Napomena: unešeni podaci prestavljaju prosječne vrijednosti mjeseca za koji se unosi</t>
  </si>
</sst>
</file>

<file path=xl/styles.xml><?xml version="1.0" encoding="utf-8"?>
<styleSheet xmlns="http://schemas.openxmlformats.org/spreadsheetml/2006/main">
  <numFmts count="7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_ ;\-#,##0&quot; &quot;"/>
    <numFmt numFmtId="193" formatCode="#,##0_ ;\-#,##0\ "/>
    <numFmt numFmtId="194" formatCode="mmm/yyyy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#,##0.0"/>
    <numFmt numFmtId="202" formatCode="0.0"/>
    <numFmt numFmtId="203" formatCode="#,##0.0_ ;\-#,##0.0&quot; &quot;"/>
    <numFmt numFmtId="204" formatCode="#,##0.00_ ;\-#,##0.00&quot; &quot;"/>
    <numFmt numFmtId="205" formatCode="#,##0.000_ ;\-#,##0.000&quot; &quot;"/>
    <numFmt numFmtId="206" formatCode="_-* #,##0.000\ _K_M_-;\-* #,##0.000\ _K_M_-;_-* &quot;-&quot;??\ _K_M_-;_-@_-"/>
    <numFmt numFmtId="207" formatCode="_-* #,##0.0000\ _K_M_-;\-* #,##0.0000\ _K_M_-;_-* &quot;-&quot;??\ _K_M_-;_-@_-"/>
    <numFmt numFmtId="208" formatCode="0.000000000"/>
    <numFmt numFmtId="209" formatCode="#,##0.000"/>
    <numFmt numFmtId="210" formatCode="#,##0.0000"/>
    <numFmt numFmtId="211" formatCode="0.000%"/>
    <numFmt numFmtId="212" formatCode="dd/mm/yyyy;@"/>
    <numFmt numFmtId="213" formatCode="0.0000%"/>
    <numFmt numFmtId="214" formatCode="#,##0.00_ ;[Red]\-#,##0.00\ "/>
    <numFmt numFmtId="215" formatCode="[$-F400]h:mm:ss\ AM/PM"/>
    <numFmt numFmtId="216" formatCode="[$-41A]d\.\ mmmm\ yyyy"/>
    <numFmt numFmtId="217" formatCode="0.00000%"/>
    <numFmt numFmtId="218" formatCode="#,##0.00_ ;\-#,##0.00\ "/>
    <numFmt numFmtId="219" formatCode="#,##0.00000"/>
    <numFmt numFmtId="220" formatCode="#,##0.0_ ;\-#,##0.0\ "/>
    <numFmt numFmtId="221" formatCode="#,##0.000000"/>
    <numFmt numFmtId="222" formatCode="#,##0.0000000"/>
    <numFmt numFmtId="223" formatCode="0.0%"/>
    <numFmt numFmtId="224" formatCode="0.000000%"/>
    <numFmt numFmtId="225" formatCode="0.0000000%"/>
    <numFmt numFmtId="226" formatCode="#,##0.00\ _k_n"/>
    <numFmt numFmtId="227" formatCode="#,##0.0000\ _k_n"/>
  </numFmts>
  <fonts count="58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E"/>
      <family val="2"/>
    </font>
    <font>
      <u val="single"/>
      <sz val="10"/>
      <name val="Arial CE"/>
      <family val="0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63"/>
      <name val="Arial"/>
      <family val="2"/>
    </font>
    <font>
      <i/>
      <sz val="8"/>
      <name val="Times New Roman"/>
      <family val="1"/>
    </font>
    <font>
      <b/>
      <sz val="10"/>
      <color indexed="56"/>
      <name val="Calibri"/>
      <family val="2"/>
    </font>
    <font>
      <sz val="11"/>
      <name val="Calibri"/>
      <family val="2"/>
    </font>
    <font>
      <u val="single"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i/>
      <sz val="10"/>
      <color indexed="10"/>
      <name val="Times New Roman"/>
      <family val="1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11"/>
      <color indexed="23"/>
      <name val="Arial"/>
      <family val="2"/>
    </font>
    <font>
      <sz val="9"/>
      <color indexed="10"/>
      <name val="Times New Roman"/>
      <family val="1"/>
    </font>
    <font>
      <i/>
      <sz val="9"/>
      <color indexed="9"/>
      <name val="Times New Roman"/>
      <family val="1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sz val="11"/>
      <color rgb="FF777777"/>
      <name val="Arial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9"/>
      <color rgb="FFFF0000"/>
      <name val="Times New Roman"/>
      <family val="1"/>
    </font>
    <font>
      <i/>
      <sz val="9"/>
      <color theme="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93" fontId="0" fillId="0" borderId="10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0" fontId="0" fillId="0" borderId="12" xfId="66" applyFont="1" applyFill="1" applyBorder="1" applyAlignment="1">
      <alignment horizontal="left"/>
      <protection/>
    </xf>
    <xf numFmtId="0" fontId="4" fillId="0" borderId="10" xfId="0" applyFont="1" applyBorder="1" applyAlignment="1">
      <alignment/>
    </xf>
    <xf numFmtId="0" fontId="1" fillId="0" borderId="14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0" fillId="0" borderId="15" xfId="0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6" fillId="0" borderId="10" xfId="0" applyFont="1" applyBorder="1" applyAlignment="1">
      <alignment horizontal="justify" vertical="top" wrapText="1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5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 wrapText="1"/>
    </xf>
    <xf numFmtId="204" fontId="0" fillId="0" borderId="14" xfId="66" applyNumberFormat="1" applyFont="1" applyFill="1" applyBorder="1" applyAlignment="1">
      <alignment horizontal="right"/>
      <protection/>
    </xf>
    <xf numFmtId="204" fontId="0" fillId="0" borderId="10" xfId="0" applyNumberFormat="1" applyFont="1" applyBorder="1" applyAlignment="1">
      <alignment horizontal="right"/>
    </xf>
    <xf numFmtId="10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 wrapText="1"/>
    </xf>
    <xf numFmtId="4" fontId="4" fillId="0" borderId="10" xfId="0" applyNumberFormat="1" applyFont="1" applyBorder="1" applyAlignment="1">
      <alignment horizontal="center"/>
    </xf>
    <xf numFmtId="0" fontId="10" fillId="0" borderId="0" xfId="65" applyFont="1" applyBorder="1" applyAlignment="1">
      <alignment horizontal="left"/>
      <protection/>
    </xf>
    <xf numFmtId="0" fontId="4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wrapText="1"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2" fontId="0" fillId="0" borderId="10" xfId="0" applyNumberFormat="1" applyBorder="1" applyAlignment="1">
      <alignment horizontal="center"/>
    </xf>
    <xf numFmtId="193" fontId="0" fillId="0" borderId="0" xfId="0" applyNumberFormat="1" applyFont="1" applyBorder="1" applyAlignment="1">
      <alignment horizontal="right"/>
    </xf>
    <xf numFmtId="10" fontId="0" fillId="0" borderId="13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4" fillId="0" borderId="10" xfId="0" applyFont="1" applyBorder="1" applyAlignment="1">
      <alignment horizontal="right"/>
    </xf>
    <xf numFmtId="175" fontId="4" fillId="0" borderId="0" xfId="0" applyNumberFormat="1" applyFont="1" applyAlignment="1">
      <alignment/>
    </xf>
    <xf numFmtId="0" fontId="32" fillId="0" borderId="10" xfId="0" applyFont="1" applyBorder="1" applyAlignment="1">
      <alignment horizontal="justify" vertical="top" wrapText="1"/>
    </xf>
    <xf numFmtId="4" fontId="0" fillId="0" borderId="10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4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33" fillId="0" borderId="10" xfId="0" applyFont="1" applyBorder="1" applyAlignment="1">
      <alignment/>
    </xf>
    <xf numFmtId="175" fontId="0" fillId="0" borderId="0" xfId="0" applyNumberFormat="1" applyAlignment="1">
      <alignment/>
    </xf>
    <xf numFmtId="0" fontId="0" fillId="0" borderId="17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4" fontId="0" fillId="0" borderId="10" xfId="0" applyNumberFormat="1" applyFont="1" applyBorder="1" applyAlignment="1">
      <alignment horizontal="center"/>
    </xf>
    <xf numFmtId="0" fontId="34" fillId="0" borderId="10" xfId="0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12" fillId="0" borderId="0" xfId="54" applyAlignment="1" applyProtection="1">
      <alignment/>
      <protection/>
    </xf>
    <xf numFmtId="0" fontId="35" fillId="0" borderId="10" xfId="0" applyFont="1" applyBorder="1" applyAlignment="1">
      <alignment/>
    </xf>
    <xf numFmtId="0" fontId="10" fillId="0" borderId="0" xfId="65" applyFont="1" applyFill="1" applyBorder="1" applyAlignment="1">
      <alignment horizontal="left"/>
      <protection/>
    </xf>
    <xf numFmtId="2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218" fontId="0" fillId="0" borderId="1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/>
    </xf>
    <xf numFmtId="0" fontId="12" fillId="0" borderId="10" xfId="54" applyFill="1" applyBorder="1" applyAlignment="1" applyProtection="1">
      <alignment horizontal="justify" vertical="top" wrapText="1"/>
      <protection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34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199" fontId="4" fillId="0" borderId="10" xfId="0" applyNumberFormat="1" applyFont="1" applyFill="1" applyBorder="1" applyAlignment="1">
      <alignment/>
    </xf>
    <xf numFmtId="199" fontId="4" fillId="0" borderId="1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3" fontId="4" fillId="0" borderId="10" xfId="0" applyNumberFormat="1" applyFont="1" applyFill="1" applyBorder="1" applyAlignment="1">
      <alignment wrapText="1"/>
    </xf>
    <xf numFmtId="204" fontId="0" fillId="0" borderId="0" xfId="0" applyNumberFormat="1" applyAlignment="1">
      <alignment/>
    </xf>
    <xf numFmtId="0" fontId="4" fillId="0" borderId="10" xfId="0" applyFont="1" applyBorder="1" applyAlignment="1">
      <alignment horizontal="left"/>
    </xf>
    <xf numFmtId="0" fontId="34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10" fontId="4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6" fillId="0" borderId="10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/>
    </xf>
    <xf numFmtId="10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36" fillId="0" borderId="20" xfId="0" applyFont="1" applyFill="1" applyBorder="1" applyAlignment="1">
      <alignment horizontal="center" vertical="top"/>
    </xf>
    <xf numFmtId="0" fontId="36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 vertical="top" wrapText="1"/>
    </xf>
    <xf numFmtId="0" fontId="1" fillId="0" borderId="21" xfId="0" applyFont="1" applyFill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center"/>
    </xf>
    <xf numFmtId="3" fontId="0" fillId="24" borderId="10" xfId="0" applyNumberFormat="1" applyFont="1" applyFill="1" applyBorder="1" applyAlignment="1">
      <alignment horizontal="right"/>
    </xf>
    <xf numFmtId="199" fontId="0" fillId="24" borderId="10" xfId="0" applyNumberFormat="1" applyFont="1" applyFill="1" applyBorder="1" applyAlignment="1">
      <alignment horizontal="center"/>
    </xf>
    <xf numFmtId="4" fontId="0" fillId="2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/>
    </xf>
    <xf numFmtId="0" fontId="7" fillId="0" borderId="0" xfId="0" applyFont="1" applyBorder="1" applyAlignment="1">
      <alignment/>
    </xf>
    <xf numFmtId="0" fontId="37" fillId="25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4" fontId="7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4" fillId="24" borderId="10" xfId="0" applyNumberFormat="1" applyFont="1" applyFill="1" applyBorder="1" applyAlignment="1">
      <alignment horizontal="center"/>
    </xf>
    <xf numFmtId="4" fontId="4" fillId="24" borderId="10" xfId="0" applyNumberFormat="1" applyFont="1" applyFill="1" applyBorder="1" applyAlignment="1">
      <alignment horizontal="right"/>
    </xf>
    <xf numFmtId="0" fontId="4" fillId="24" borderId="10" xfId="0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4" fontId="4" fillId="24" borderId="10" xfId="0" applyNumberFormat="1" applyFont="1" applyFill="1" applyBorder="1" applyAlignment="1">
      <alignment/>
    </xf>
    <xf numFmtId="3" fontId="4" fillId="24" borderId="10" xfId="0" applyNumberFormat="1" applyFont="1" applyFill="1" applyBorder="1" applyAlignment="1">
      <alignment/>
    </xf>
    <xf numFmtId="2" fontId="4" fillId="24" borderId="10" xfId="0" applyNumberFormat="1" applyFont="1" applyFill="1" applyBorder="1" applyAlignment="1">
      <alignment/>
    </xf>
    <xf numFmtId="4" fontId="51" fillId="0" borderId="0" xfId="0" applyNumberFormat="1" applyFont="1" applyAlignment="1">
      <alignment/>
    </xf>
    <xf numFmtId="0" fontId="52" fillId="24" borderId="0" xfId="0" applyFont="1" applyFill="1" applyAlignment="1">
      <alignment/>
    </xf>
    <xf numFmtId="0" fontId="0" fillId="0" borderId="10" xfId="0" applyFont="1" applyBorder="1" applyAlignment="1">
      <alignment wrapText="1"/>
    </xf>
    <xf numFmtId="0" fontId="53" fillId="0" borderId="0" xfId="0" applyFont="1" applyAlignment="1">
      <alignment/>
    </xf>
    <xf numFmtId="0" fontId="38" fillId="24" borderId="10" xfId="39" applyFont="1" applyFill="1" applyBorder="1" applyAlignment="1">
      <alignment wrapText="1"/>
    </xf>
    <xf numFmtId="213" fontId="38" fillId="24" borderId="10" xfId="39" applyNumberFormat="1" applyFont="1" applyFill="1" applyBorder="1" applyAlignment="1">
      <alignment horizontal="center" wrapText="1"/>
    </xf>
    <xf numFmtId="4" fontId="38" fillId="24" borderId="10" xfId="39" applyNumberFormat="1" applyFont="1" applyFill="1" applyBorder="1" applyAlignment="1">
      <alignment/>
    </xf>
    <xf numFmtId="0" fontId="7" fillId="24" borderId="0" xfId="0" applyFont="1" applyFill="1" applyAlignment="1">
      <alignment/>
    </xf>
    <xf numFmtId="0" fontId="39" fillId="24" borderId="0" xfId="65" applyFont="1" applyFill="1" applyBorder="1" applyAlignment="1">
      <alignment horizontal="left"/>
      <protection/>
    </xf>
    <xf numFmtId="2" fontId="7" fillId="24" borderId="0" xfId="0" applyNumberFormat="1" applyFont="1" applyFill="1" applyAlignment="1">
      <alignment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4" fontId="4" fillId="24" borderId="0" xfId="0" applyNumberFormat="1" applyFont="1" applyFill="1" applyAlignment="1">
      <alignment/>
    </xf>
    <xf numFmtId="49" fontId="39" fillId="24" borderId="0" xfId="65" applyNumberFormat="1" applyFont="1" applyFill="1" applyBorder="1" applyAlignment="1">
      <alignment/>
      <protection/>
    </xf>
    <xf numFmtId="49" fontId="39" fillId="24" borderId="0" xfId="65" applyNumberFormat="1" applyFont="1" applyFill="1" applyBorder="1" applyAlignment="1">
      <alignment horizontal="left"/>
      <protection/>
    </xf>
    <xf numFmtId="4" fontId="14" fillId="24" borderId="0" xfId="0" applyNumberFormat="1" applyFont="1" applyFill="1" applyBorder="1" applyAlignment="1">
      <alignment horizontal="right" wrapText="1"/>
    </xf>
    <xf numFmtId="2" fontId="4" fillId="24" borderId="0" xfId="0" applyNumberFormat="1" applyFont="1" applyFill="1" applyAlignment="1">
      <alignment/>
    </xf>
    <xf numFmtId="171" fontId="4" fillId="24" borderId="0" xfId="42" applyFont="1" applyFill="1" applyAlignment="1">
      <alignment/>
    </xf>
    <xf numFmtId="2" fontId="7" fillId="24" borderId="0" xfId="0" applyNumberFormat="1" applyFont="1" applyFill="1" applyAlignment="1">
      <alignment/>
    </xf>
    <xf numFmtId="179" fontId="4" fillId="24" borderId="0" xfId="0" applyNumberFormat="1" applyFont="1" applyFill="1" applyAlignment="1">
      <alignment/>
    </xf>
    <xf numFmtId="0" fontId="6" fillId="24" borderId="10" xfId="0" applyFont="1" applyFill="1" applyBorder="1" applyAlignment="1">
      <alignment horizontal="center" vertical="top" wrapText="1"/>
    </xf>
    <xf numFmtId="2" fontId="6" fillId="24" borderId="10" xfId="0" applyNumberFormat="1" applyFont="1" applyFill="1" applyBorder="1" applyAlignment="1">
      <alignment horizontal="center" vertical="top" wrapText="1"/>
    </xf>
    <xf numFmtId="4" fontId="6" fillId="24" borderId="10" xfId="0" applyNumberFormat="1" applyFont="1" applyFill="1" applyBorder="1" applyAlignment="1">
      <alignment horizontal="center" vertical="top" wrapText="1"/>
    </xf>
    <xf numFmtId="0" fontId="42" fillId="24" borderId="10" xfId="0" applyFont="1" applyFill="1" applyBorder="1" applyAlignment="1">
      <alignment horizontal="center" vertical="center" wrapText="1"/>
    </xf>
    <xf numFmtId="0" fontId="43" fillId="24" borderId="0" xfId="0" applyFont="1" applyFill="1" applyAlignment="1">
      <alignment/>
    </xf>
    <xf numFmtId="10" fontId="4" fillId="24" borderId="10" xfId="0" applyNumberFormat="1" applyFont="1" applyFill="1" applyBorder="1" applyAlignment="1">
      <alignment wrapText="1"/>
    </xf>
    <xf numFmtId="0" fontId="4" fillId="24" borderId="10" xfId="0" applyFont="1" applyFill="1" applyBorder="1" applyAlignment="1">
      <alignment/>
    </xf>
    <xf numFmtId="0" fontId="7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3" fontId="4" fillId="24" borderId="10" xfId="0" applyNumberFormat="1" applyFont="1" applyFill="1" applyBorder="1" applyAlignment="1">
      <alignment wrapText="1"/>
    </xf>
    <xf numFmtId="210" fontId="4" fillId="24" borderId="10" xfId="0" applyNumberFormat="1" applyFont="1" applyFill="1" applyBorder="1" applyAlignment="1">
      <alignment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/>
    </xf>
    <xf numFmtId="213" fontId="4" fillId="24" borderId="10" xfId="0" applyNumberFormat="1" applyFont="1" applyFill="1" applyBorder="1" applyAlignment="1">
      <alignment horizontal="center" wrapText="1"/>
    </xf>
    <xf numFmtId="0" fontId="7" fillId="24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3" fontId="4" fillId="24" borderId="10" xfId="0" applyNumberFormat="1" applyFont="1" applyFill="1" applyBorder="1" applyAlignment="1">
      <alignment/>
    </xf>
    <xf numFmtId="4" fontId="1" fillId="24" borderId="19" xfId="0" applyNumberFormat="1" applyFont="1" applyFill="1" applyBorder="1" applyAlignment="1">
      <alignment vertical="top" wrapText="1"/>
    </xf>
    <xf numFmtId="213" fontId="4" fillId="24" borderId="10" xfId="0" applyNumberFormat="1" applyFont="1" applyFill="1" applyBorder="1" applyAlignment="1">
      <alignment/>
    </xf>
    <xf numFmtId="0" fontId="6" fillId="24" borderId="0" xfId="0" applyFont="1" applyFill="1" applyBorder="1" applyAlignment="1">
      <alignment horizontal="center" vertical="top" wrapText="1"/>
    </xf>
    <xf numFmtId="2" fontId="6" fillId="24" borderId="0" xfId="0" applyNumberFormat="1" applyFont="1" applyFill="1" applyBorder="1" applyAlignment="1">
      <alignment horizontal="center" vertical="top" wrapText="1"/>
    </xf>
    <xf numFmtId="4" fontId="4" fillId="24" borderId="0" xfId="0" applyNumberFormat="1" applyFont="1" applyFill="1" applyBorder="1" applyAlignment="1">
      <alignment vertical="top" wrapText="1"/>
    </xf>
    <xf numFmtId="0" fontId="4" fillId="24" borderId="0" xfId="0" applyFont="1" applyFill="1" applyBorder="1" applyAlignment="1">
      <alignment vertical="top" wrapText="1"/>
    </xf>
    <xf numFmtId="213" fontId="4" fillId="24" borderId="0" xfId="0" applyNumberFormat="1" applyFont="1" applyFill="1" applyBorder="1" applyAlignment="1">
      <alignment/>
    </xf>
    <xf numFmtId="4" fontId="4" fillId="24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/>
    </xf>
    <xf numFmtId="213" fontId="4" fillId="24" borderId="0" xfId="0" applyNumberFormat="1" applyFont="1" applyFill="1" applyAlignment="1">
      <alignment/>
    </xf>
    <xf numFmtId="0" fontId="7" fillId="24" borderId="14" xfId="0" applyFont="1" applyFill="1" applyBorder="1" applyAlignment="1">
      <alignment wrapText="1"/>
    </xf>
    <xf numFmtId="0" fontId="4" fillId="24" borderId="14" xfId="0" applyFont="1" applyFill="1" applyBorder="1" applyAlignment="1">
      <alignment wrapText="1"/>
    </xf>
    <xf numFmtId="3" fontId="4" fillId="24" borderId="14" xfId="0" applyNumberFormat="1" applyFont="1" applyFill="1" applyBorder="1" applyAlignment="1">
      <alignment wrapText="1"/>
    </xf>
    <xf numFmtId="213" fontId="4" fillId="24" borderId="10" xfId="0" applyNumberFormat="1" applyFont="1" applyFill="1" applyBorder="1" applyAlignment="1">
      <alignment horizontal="center"/>
    </xf>
    <xf numFmtId="2" fontId="7" fillId="24" borderId="10" xfId="0" applyNumberFormat="1" applyFont="1" applyFill="1" applyBorder="1" applyAlignment="1">
      <alignment vertical="top" wrapText="1"/>
    </xf>
    <xf numFmtId="2" fontId="7" fillId="24" borderId="10" xfId="0" applyNumberFormat="1" applyFont="1" applyFill="1" applyBorder="1" applyAlignment="1">
      <alignment horizontal="center" vertical="top" wrapText="1"/>
    </xf>
    <xf numFmtId="3" fontId="4" fillId="24" borderId="10" xfId="0" applyNumberFormat="1" applyFont="1" applyFill="1" applyBorder="1" applyAlignment="1">
      <alignment horizontal="right" wrapText="1"/>
    </xf>
    <xf numFmtId="0" fontId="7" fillId="24" borderId="10" xfId="0" applyFont="1" applyFill="1" applyBorder="1" applyAlignment="1">
      <alignment vertical="top" wrapText="1"/>
    </xf>
    <xf numFmtId="10" fontId="4" fillId="24" borderId="10" xfId="0" applyNumberFormat="1" applyFont="1" applyFill="1" applyBorder="1" applyAlignment="1">
      <alignment/>
    </xf>
    <xf numFmtId="0" fontId="4" fillId="24" borderId="22" xfId="0" applyFont="1" applyFill="1" applyBorder="1" applyAlignment="1">
      <alignment vertical="top" wrapText="1"/>
    </xf>
    <xf numFmtId="2" fontId="4" fillId="24" borderId="22" xfId="0" applyNumberFormat="1" applyFont="1" applyFill="1" applyBorder="1" applyAlignment="1">
      <alignment vertical="top" wrapText="1"/>
    </xf>
    <xf numFmtId="0" fontId="4" fillId="24" borderId="10" xfId="0" applyFont="1" applyFill="1" applyBorder="1" applyAlignment="1">
      <alignment horizontal="left" wrapText="1"/>
    </xf>
    <xf numFmtId="199" fontId="4" fillId="24" borderId="10" xfId="0" applyNumberFormat="1" applyFont="1" applyFill="1" applyBorder="1" applyAlignment="1">
      <alignment wrapText="1"/>
    </xf>
    <xf numFmtId="10" fontId="4" fillId="24" borderId="10" xfId="0" applyNumberFormat="1" applyFont="1" applyFill="1" applyBorder="1" applyAlignment="1">
      <alignment horizontal="center" wrapText="1"/>
    </xf>
    <xf numFmtId="4" fontId="4" fillId="24" borderId="10" xfId="0" applyNumberFormat="1" applyFont="1" applyFill="1" applyBorder="1" applyAlignment="1">
      <alignment vertical="top" wrapText="1"/>
    </xf>
    <xf numFmtId="199" fontId="4" fillId="24" borderId="10" xfId="0" applyNumberFormat="1" applyFont="1" applyFill="1" applyBorder="1" applyAlignment="1">
      <alignment/>
    </xf>
    <xf numFmtId="2" fontId="4" fillId="24" borderId="10" xfId="0" applyNumberFormat="1" applyFont="1" applyFill="1" applyBorder="1" applyAlignment="1">
      <alignment/>
    </xf>
    <xf numFmtId="0" fontId="4" fillId="24" borderId="14" xfId="0" applyFont="1" applyFill="1" applyBorder="1" applyAlignment="1">
      <alignment/>
    </xf>
    <xf numFmtId="0" fontId="6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center" wrapText="1"/>
    </xf>
    <xf numFmtId="0" fontId="4" fillId="24" borderId="19" xfId="0" applyFont="1" applyFill="1" applyBorder="1" applyAlignment="1">
      <alignment vertical="top" wrapText="1"/>
    </xf>
    <xf numFmtId="199" fontId="4" fillId="24" borderId="10" xfId="0" applyNumberFormat="1" applyFont="1" applyFill="1" applyBorder="1" applyAlignment="1">
      <alignment horizontal="right" wrapText="1"/>
    </xf>
    <xf numFmtId="4" fontId="1" fillId="24" borderId="10" xfId="0" applyNumberFormat="1" applyFont="1" applyFill="1" applyBorder="1" applyAlignment="1">
      <alignment/>
    </xf>
    <xf numFmtId="210" fontId="38" fillId="24" borderId="10" xfId="49" applyNumberFormat="1" applyFont="1" applyFill="1" applyBorder="1" applyAlignment="1">
      <alignment wrapText="1"/>
    </xf>
    <xf numFmtId="199" fontId="38" fillId="24" borderId="10" xfId="39" applyNumberFormat="1" applyFont="1" applyFill="1" applyBorder="1" applyAlignment="1">
      <alignment horizontal="right" wrapText="1"/>
    </xf>
    <xf numFmtId="210" fontId="4" fillId="24" borderId="10" xfId="0" applyNumberFormat="1" applyFont="1" applyFill="1" applyBorder="1" applyAlignment="1">
      <alignment horizontal="right" wrapText="1"/>
    </xf>
    <xf numFmtId="0" fontId="4" fillId="24" borderId="0" xfId="63" applyFont="1" applyFill="1" applyAlignment="1">
      <alignment horizontal="left"/>
      <protection/>
    </xf>
    <xf numFmtId="199" fontId="4" fillId="24" borderId="0" xfId="0" applyNumberFormat="1" applyFont="1" applyFill="1" applyAlignment="1">
      <alignment/>
    </xf>
    <xf numFmtId="0" fontId="14" fillId="24" borderId="10" xfId="0" applyFont="1" applyFill="1" applyBorder="1" applyAlignment="1">
      <alignment horizontal="left" wrapText="1"/>
    </xf>
    <xf numFmtId="209" fontId="4" fillId="24" borderId="10" xfId="0" applyNumberFormat="1" applyFont="1" applyFill="1" applyBorder="1" applyAlignment="1">
      <alignment/>
    </xf>
    <xf numFmtId="2" fontId="4" fillId="24" borderId="10" xfId="0" applyNumberFormat="1" applyFont="1" applyFill="1" applyBorder="1" applyAlignment="1">
      <alignment horizontal="center" wrapText="1"/>
    </xf>
    <xf numFmtId="198" fontId="4" fillId="24" borderId="10" xfId="0" applyNumberFormat="1" applyFont="1" applyFill="1" applyBorder="1" applyAlignment="1">
      <alignment wrapText="1"/>
    </xf>
    <xf numFmtId="10" fontId="4" fillId="24" borderId="19" xfId="0" applyNumberFormat="1" applyFont="1" applyFill="1" applyBorder="1" applyAlignment="1">
      <alignment vertical="top" wrapText="1"/>
    </xf>
    <xf numFmtId="0" fontId="6" fillId="24" borderId="10" xfId="0" applyFont="1" applyFill="1" applyBorder="1" applyAlignment="1">
      <alignment/>
    </xf>
    <xf numFmtId="0" fontId="4" fillId="24" borderId="10" xfId="0" applyFont="1" applyFill="1" applyBorder="1" applyAlignment="1">
      <alignment vertical="top" wrapText="1"/>
    </xf>
    <xf numFmtId="3" fontId="4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wrapText="1"/>
    </xf>
    <xf numFmtId="4" fontId="4" fillId="0" borderId="10" xfId="57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210" fontId="4" fillId="0" borderId="10" xfId="57" applyNumberFormat="1" applyFont="1" applyFill="1" applyBorder="1" applyAlignment="1">
      <alignment wrapText="1"/>
    </xf>
    <xf numFmtId="210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0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4" fontId="40" fillId="0" borderId="0" xfId="0" applyNumberFormat="1" applyFont="1" applyFill="1" applyAlignment="1">
      <alignment horizontal="center"/>
    </xf>
    <xf numFmtId="0" fontId="41" fillId="0" borderId="10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center" wrapText="1"/>
    </xf>
    <xf numFmtId="14" fontId="32" fillId="0" borderId="10" xfId="0" applyNumberFormat="1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top" wrapText="1"/>
    </xf>
    <xf numFmtId="10" fontId="32" fillId="0" borderId="10" xfId="0" applyNumberFormat="1" applyFont="1" applyFill="1" applyBorder="1" applyAlignment="1">
      <alignment horizontal="center" vertical="top" wrapText="1"/>
    </xf>
    <xf numFmtId="0" fontId="32" fillId="0" borderId="20" xfId="0" applyFont="1" applyFill="1" applyBorder="1" applyAlignment="1">
      <alignment horizontal="center" wrapText="1"/>
    </xf>
    <xf numFmtId="0" fontId="32" fillId="0" borderId="20" xfId="0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" vertical="top" wrapText="1"/>
    </xf>
    <xf numFmtId="0" fontId="40" fillId="0" borderId="20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wrapText="1"/>
    </xf>
    <xf numFmtId="0" fontId="4" fillId="24" borderId="10" xfId="39" applyFont="1" applyFill="1" applyBorder="1" applyAlignment="1">
      <alignment wrapText="1"/>
    </xf>
    <xf numFmtId="3" fontId="4" fillId="24" borderId="10" xfId="39" applyNumberFormat="1" applyFont="1" applyFill="1" applyBorder="1" applyAlignment="1">
      <alignment wrapText="1"/>
    </xf>
    <xf numFmtId="210" fontId="4" fillId="24" borderId="10" xfId="39" applyNumberFormat="1" applyFont="1" applyFill="1" applyBorder="1" applyAlignment="1">
      <alignment wrapText="1"/>
    </xf>
    <xf numFmtId="2" fontId="4" fillId="24" borderId="10" xfId="39" applyNumberFormat="1" applyFont="1" applyFill="1" applyBorder="1" applyAlignment="1">
      <alignment wrapText="1"/>
    </xf>
    <xf numFmtId="4" fontId="4" fillId="24" borderId="10" xfId="39" applyNumberFormat="1" applyFont="1" applyFill="1" applyBorder="1" applyAlignment="1">
      <alignment/>
    </xf>
    <xf numFmtId="10" fontId="4" fillId="24" borderId="10" xfId="39" applyNumberFormat="1" applyFont="1" applyFill="1" applyBorder="1" applyAlignment="1">
      <alignment wrapText="1"/>
    </xf>
    <xf numFmtId="213" fontId="4" fillId="24" borderId="10" xfId="39" applyNumberFormat="1" applyFont="1" applyFill="1" applyBorder="1" applyAlignment="1">
      <alignment horizontal="center" wrapText="1"/>
    </xf>
    <xf numFmtId="4" fontId="4" fillId="24" borderId="10" xfId="39" applyNumberFormat="1" applyFont="1" applyFill="1" applyBorder="1" applyAlignment="1">
      <alignment/>
    </xf>
    <xf numFmtId="4" fontId="54" fillId="24" borderId="0" xfId="0" applyNumberFormat="1" applyFont="1" applyFill="1" applyAlignment="1">
      <alignment/>
    </xf>
    <xf numFmtId="0" fontId="54" fillId="24" borderId="0" xfId="0" applyFont="1" applyFill="1" applyAlignment="1">
      <alignment/>
    </xf>
    <xf numFmtId="10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0" fontId="54" fillId="0" borderId="0" xfId="0" applyFont="1" applyAlignment="1">
      <alignment/>
    </xf>
    <xf numFmtId="3" fontId="0" fillId="0" borderId="10" xfId="0" applyNumberFormat="1" applyFont="1" applyBorder="1" applyAlignment="1">
      <alignment wrapText="1"/>
    </xf>
    <xf numFmtId="210" fontId="0" fillId="0" borderId="10" xfId="0" applyNumberFormat="1" applyFont="1" applyBorder="1" applyAlignment="1">
      <alignment wrapText="1"/>
    </xf>
    <xf numFmtId="2" fontId="4" fillId="0" borderId="10" xfId="0" applyNumberFormat="1" applyFont="1" applyFill="1" applyBorder="1" applyAlignment="1">
      <alignment horizontal="center"/>
    </xf>
    <xf numFmtId="210" fontId="4" fillId="0" borderId="10" xfId="0" applyNumberFormat="1" applyFont="1" applyFill="1" applyBorder="1" applyAlignment="1">
      <alignment horizontal="center"/>
    </xf>
    <xf numFmtId="3" fontId="0" fillId="24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55" fillId="24" borderId="10" xfId="0" applyFont="1" applyFill="1" applyBorder="1" applyAlignment="1">
      <alignment wrapText="1"/>
    </xf>
    <xf numFmtId="0" fontId="54" fillId="24" borderId="10" xfId="0" applyFont="1" applyFill="1" applyBorder="1" applyAlignment="1">
      <alignment horizontal="left" wrapText="1"/>
    </xf>
    <xf numFmtId="0" fontId="54" fillId="24" borderId="10" xfId="0" applyFont="1" applyFill="1" applyBorder="1" applyAlignment="1">
      <alignment/>
    </xf>
    <xf numFmtId="3" fontId="54" fillId="24" borderId="10" xfId="0" applyNumberFormat="1" applyFont="1" applyFill="1" applyBorder="1" applyAlignment="1">
      <alignment wrapText="1"/>
    </xf>
    <xf numFmtId="199" fontId="54" fillId="24" borderId="10" xfId="0" applyNumberFormat="1" applyFont="1" applyFill="1" applyBorder="1" applyAlignment="1">
      <alignment/>
    </xf>
    <xf numFmtId="2" fontId="54" fillId="24" borderId="10" xfId="0" applyNumberFormat="1" applyFont="1" applyFill="1" applyBorder="1" applyAlignment="1">
      <alignment/>
    </xf>
    <xf numFmtId="4" fontId="54" fillId="0" borderId="10" xfId="0" applyNumberFormat="1" applyFont="1" applyFill="1" applyBorder="1" applyAlignment="1">
      <alignment wrapText="1"/>
    </xf>
    <xf numFmtId="4" fontId="54" fillId="24" borderId="10" xfId="0" applyNumberFormat="1" applyFont="1" applyFill="1" applyBorder="1" applyAlignment="1">
      <alignment/>
    </xf>
    <xf numFmtId="10" fontId="54" fillId="24" borderId="10" xfId="0" applyNumberFormat="1" applyFont="1" applyFill="1" applyBorder="1" applyAlignment="1">
      <alignment wrapText="1"/>
    </xf>
    <xf numFmtId="0" fontId="56" fillId="0" borderId="10" xfId="0" applyFont="1" applyFill="1" applyBorder="1" applyAlignment="1">
      <alignment horizontal="center" wrapText="1"/>
    </xf>
    <xf numFmtId="213" fontId="54" fillId="24" borderId="10" xfId="0" applyNumberFormat="1" applyFont="1" applyFill="1" applyBorder="1" applyAlignment="1">
      <alignment horizontal="center" wrapText="1"/>
    </xf>
    <xf numFmtId="4" fontId="54" fillId="24" borderId="10" xfId="0" applyNumberFormat="1" applyFont="1" applyFill="1" applyBorder="1" applyAlignment="1">
      <alignment/>
    </xf>
    <xf numFmtId="4" fontId="54" fillId="24" borderId="10" xfId="0" applyNumberFormat="1" applyFont="1" applyFill="1" applyBorder="1" applyAlignment="1">
      <alignment vertical="top" wrapText="1"/>
    </xf>
    <xf numFmtId="204" fontId="0" fillId="24" borderId="14" xfId="39" applyNumberFormat="1" applyFont="1" applyFill="1" applyBorder="1" applyAlignment="1">
      <alignment horizontal="right"/>
    </xf>
    <xf numFmtId="204" fontId="0" fillId="0" borderId="1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 vertical="top" wrapText="1"/>
    </xf>
    <xf numFmtId="4" fontId="52" fillId="24" borderId="0" xfId="0" applyNumberFormat="1" applyFont="1" applyFill="1" applyAlignment="1">
      <alignment/>
    </xf>
    <xf numFmtId="0" fontId="57" fillId="24" borderId="0" xfId="0" applyFont="1" applyFill="1" applyAlignment="1">
      <alignment horizontal="center"/>
    </xf>
    <xf numFmtId="218" fontId="52" fillId="24" borderId="0" xfId="44" applyNumberFormat="1" applyFont="1" applyFill="1" applyAlignment="1">
      <alignment/>
    </xf>
    <xf numFmtId="2" fontId="52" fillId="24" borderId="0" xfId="0" applyNumberFormat="1" applyFont="1" applyFill="1" applyAlignment="1">
      <alignment/>
    </xf>
    <xf numFmtId="14" fontId="2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1" fillId="26" borderId="23" xfId="0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6" fillId="24" borderId="15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6" fillId="24" borderId="20" xfId="0" applyFont="1" applyFill="1" applyBorder="1" applyAlignment="1">
      <alignment horizontal="left" vertical="top" wrapText="1"/>
    </xf>
    <xf numFmtId="0" fontId="4" fillId="24" borderId="22" xfId="0" applyFont="1" applyFill="1" applyBorder="1" applyAlignment="1">
      <alignment vertical="top" wrapText="1"/>
    </xf>
    <xf numFmtId="0" fontId="4" fillId="24" borderId="19" xfId="0" applyFont="1" applyFill="1" applyBorder="1" applyAlignment="1">
      <alignment vertical="top" wrapText="1"/>
    </xf>
    <xf numFmtId="0" fontId="6" fillId="24" borderId="0" xfId="0" applyFont="1" applyFill="1" applyBorder="1" applyAlignment="1">
      <alignment horizontal="left" vertical="top" wrapText="1"/>
    </xf>
    <xf numFmtId="0" fontId="4" fillId="24" borderId="0" xfId="0" applyFont="1" applyFill="1" applyBorder="1" applyAlignment="1">
      <alignment vertical="top" wrapText="1"/>
    </xf>
    <xf numFmtId="0" fontId="6" fillId="24" borderId="22" xfId="0" applyFont="1" applyFill="1" applyBorder="1" applyAlignment="1">
      <alignment horizontal="left" vertical="top" wrapText="1"/>
    </xf>
    <xf numFmtId="0" fontId="6" fillId="24" borderId="10" xfId="0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vertical="top" wrapText="1"/>
    </xf>
    <xf numFmtId="0" fontId="6" fillId="24" borderId="20" xfId="0" applyFont="1" applyFill="1" applyBorder="1" applyAlignment="1">
      <alignment horizontal="center" vertical="top" wrapText="1"/>
    </xf>
    <xf numFmtId="0" fontId="6" fillId="24" borderId="22" xfId="0" applyFont="1" applyFill="1" applyBorder="1" applyAlignment="1">
      <alignment horizontal="center" vertical="top" wrapText="1"/>
    </xf>
    <xf numFmtId="0" fontId="7" fillId="24" borderId="0" xfId="0" applyFont="1" applyFill="1" applyAlignment="1">
      <alignment horizontal="left" wrapText="1"/>
    </xf>
    <xf numFmtId="0" fontId="6" fillId="24" borderId="0" xfId="0" applyFont="1" applyFill="1" applyAlignment="1">
      <alignment horizontal="center" wrapText="1"/>
    </xf>
    <xf numFmtId="0" fontId="6" fillId="24" borderId="22" xfId="0" applyFont="1" applyFill="1" applyBorder="1" applyAlignment="1">
      <alignment wrapText="1"/>
    </xf>
    <xf numFmtId="0" fontId="6" fillId="24" borderId="19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4" fillId="0" borderId="0" xfId="0" applyFont="1" applyFill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" fillId="26" borderId="0" xfId="0" applyFont="1" applyFill="1" applyAlignment="1">
      <alignment horizontal="center" wrapText="1"/>
    </xf>
    <xf numFmtId="0" fontId="4" fillId="26" borderId="0" xfId="0" applyFont="1" applyFill="1" applyAlignment="1">
      <alignment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8" fillId="26" borderId="0" xfId="0" applyFont="1" applyFill="1" applyAlignment="1">
      <alignment horizontal="center" wrapText="1"/>
    </xf>
    <xf numFmtId="0" fontId="4" fillId="26" borderId="0" xfId="0" applyFont="1" applyFill="1" applyBorder="1" applyAlignment="1">
      <alignment wrapText="1"/>
    </xf>
    <xf numFmtId="0" fontId="4" fillId="0" borderId="10" xfId="0" applyFont="1" applyBorder="1" applyAlignment="1">
      <alignment horizontal="center"/>
    </xf>
    <xf numFmtId="0" fontId="3" fillId="26" borderId="0" xfId="0" applyFont="1" applyFill="1" applyAlignment="1">
      <alignment horizontal="center" wrapText="1"/>
    </xf>
    <xf numFmtId="0" fontId="0" fillId="26" borderId="0" xfId="0" applyFill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8" fillId="26" borderId="0" xfId="0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4" fillId="26" borderId="15" xfId="0" applyFont="1" applyFill="1" applyBorder="1" applyAlignment="1">
      <alignment wrapText="1"/>
    </xf>
    <xf numFmtId="0" fontId="9" fillId="26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rmal 3" xfId="61"/>
    <cellStyle name="Normal 3 2" xfId="62"/>
    <cellStyle name="Normal 4" xfId="63"/>
    <cellStyle name="Normal 5" xfId="64"/>
    <cellStyle name="Normal_OBRAZCI FOND 1-12-2010" xfId="65"/>
    <cellStyle name="Normal_Sheet3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tunafond@lilium-dzu.ba" TargetMode="External" /><Relationship Id="rId2" Type="http://schemas.openxmlformats.org/officeDocument/2006/relationships/hyperlink" Target="mailto:invest.bih@smeinvest.ba" TargetMode="External" /><Relationship Id="rId3" Type="http://schemas.openxmlformats.org/officeDocument/2006/relationships/hyperlink" Target="http://www.lilium-dzu.ba/" TargetMode="External" /><Relationship Id="rId4" Type="http://schemas.openxmlformats.org/officeDocument/2006/relationships/hyperlink" Target="https://www.smeinvest.ba/" TargetMode="Externa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60.421875" style="2" customWidth="1"/>
    <col min="2" max="2" width="32.8515625" style="2" customWidth="1"/>
    <col min="3" max="3" width="24.57421875" style="2" customWidth="1"/>
    <col min="4" max="16384" width="9.140625" style="2" customWidth="1"/>
  </cols>
  <sheetData>
    <row r="1" ht="12.75">
      <c r="C1" s="2" t="s">
        <v>151</v>
      </c>
    </row>
    <row r="2" spans="1:3" ht="12.75">
      <c r="A2" s="310" t="s">
        <v>334</v>
      </c>
      <c r="B2" s="311"/>
      <c r="C2" s="311"/>
    </row>
    <row r="3" spans="1:3" ht="12.75">
      <c r="A3" s="28"/>
      <c r="B3" s="22"/>
      <c r="C3" s="22"/>
    </row>
    <row r="4" spans="1:3" ht="19.5" customHeight="1">
      <c r="A4" s="26" t="s">
        <v>142</v>
      </c>
      <c r="B4" s="27" t="s">
        <v>59</v>
      </c>
      <c r="C4" s="27" t="s">
        <v>60</v>
      </c>
    </row>
    <row r="5" spans="1:3" ht="19.5" customHeight="1">
      <c r="A5" s="12" t="s">
        <v>61</v>
      </c>
      <c r="B5" s="12"/>
      <c r="C5" s="12"/>
    </row>
    <row r="6" spans="1:3" ht="51.75" customHeight="1">
      <c r="A6" s="13" t="s">
        <v>63</v>
      </c>
      <c r="B6" s="49" t="s">
        <v>324</v>
      </c>
      <c r="C6" s="14"/>
    </row>
    <row r="7" spans="1:3" ht="19.5" customHeight="1">
      <c r="A7" s="13" t="s">
        <v>64</v>
      </c>
      <c r="B7" s="49" t="s">
        <v>288</v>
      </c>
      <c r="C7" s="14"/>
    </row>
    <row r="8" spans="1:3" ht="19.5" customHeight="1">
      <c r="A8" s="13" t="s">
        <v>65</v>
      </c>
      <c r="B8" s="82" t="s">
        <v>291</v>
      </c>
      <c r="C8" s="14"/>
    </row>
    <row r="9" spans="1:3" ht="19.5" customHeight="1">
      <c r="A9" s="13" t="s">
        <v>62</v>
      </c>
      <c r="B9" s="89" t="s">
        <v>292</v>
      </c>
      <c r="C9" s="14"/>
    </row>
    <row r="10" spans="1:3" ht="19.5" customHeight="1">
      <c r="A10" s="13" t="s">
        <v>66</v>
      </c>
      <c r="B10" s="49" t="s">
        <v>213</v>
      </c>
      <c r="C10" s="25"/>
    </row>
    <row r="11" spans="1:3" ht="19.5" customHeight="1">
      <c r="A11" s="13" t="s">
        <v>72</v>
      </c>
      <c r="B11" s="49" t="s">
        <v>259</v>
      </c>
      <c r="C11" s="14"/>
    </row>
    <row r="12" spans="1:3" ht="42.75" customHeight="1">
      <c r="A12" s="13" t="s">
        <v>67</v>
      </c>
      <c r="B12" s="49" t="s">
        <v>263</v>
      </c>
      <c r="C12" s="14"/>
    </row>
    <row r="13" spans="1:3" ht="43.5" customHeight="1">
      <c r="A13" s="13" t="s">
        <v>69</v>
      </c>
      <c r="B13" s="49" t="s">
        <v>215</v>
      </c>
      <c r="C13" s="14"/>
    </row>
    <row r="14" spans="1:3" ht="27.75" customHeight="1">
      <c r="A14" s="13" t="s">
        <v>68</v>
      </c>
      <c r="B14" s="50" t="s">
        <v>264</v>
      </c>
      <c r="C14" s="14"/>
    </row>
    <row r="15" spans="1:3" ht="27.75" customHeight="1">
      <c r="A15" s="13" t="s">
        <v>70</v>
      </c>
      <c r="B15" s="49" t="s">
        <v>260</v>
      </c>
      <c r="C15" s="14"/>
    </row>
    <row r="16" spans="1:3" ht="19.5" customHeight="1">
      <c r="A16" s="14" t="s">
        <v>71</v>
      </c>
      <c r="B16" s="14"/>
      <c r="C16" s="14"/>
    </row>
    <row r="17" spans="1:3" ht="51">
      <c r="A17" s="13" t="s">
        <v>63</v>
      </c>
      <c r="B17" s="49" t="s">
        <v>287</v>
      </c>
      <c r="C17" s="14"/>
    </row>
    <row r="18" spans="1:3" ht="19.5" customHeight="1">
      <c r="A18" s="13" t="s">
        <v>64</v>
      </c>
      <c r="B18" s="83" t="s">
        <v>288</v>
      </c>
      <c r="C18" s="14"/>
    </row>
    <row r="19" spans="1:3" ht="19.5" customHeight="1">
      <c r="A19" s="13" t="s">
        <v>65</v>
      </c>
      <c r="B19" s="82" t="s">
        <v>289</v>
      </c>
      <c r="C19" s="14"/>
    </row>
    <row r="20" spans="1:3" ht="19.5" customHeight="1">
      <c r="A20" s="13" t="s">
        <v>62</v>
      </c>
      <c r="B20" s="89" t="s">
        <v>290</v>
      </c>
      <c r="C20" s="14"/>
    </row>
    <row r="21" spans="1:3" ht="19.5" customHeight="1">
      <c r="A21" s="13" t="s">
        <v>73</v>
      </c>
      <c r="B21" s="49" t="s">
        <v>297</v>
      </c>
      <c r="C21" s="14"/>
    </row>
    <row r="22" spans="1:3" ht="30" customHeight="1">
      <c r="A22" s="13" t="s">
        <v>74</v>
      </c>
      <c r="B22" s="49" t="s">
        <v>298</v>
      </c>
      <c r="C22" s="65"/>
    </row>
    <row r="23" spans="1:3" ht="25.5">
      <c r="A23" s="13" t="s">
        <v>75</v>
      </c>
      <c r="B23" s="17" t="s">
        <v>299</v>
      </c>
      <c r="C23" s="14"/>
    </row>
    <row r="24" spans="1:3" ht="42" customHeight="1">
      <c r="A24" s="13" t="s">
        <v>76</v>
      </c>
      <c r="B24" s="141" t="s">
        <v>300</v>
      </c>
      <c r="C24" s="14"/>
    </row>
    <row r="25" spans="1:3" ht="19.5" customHeight="1">
      <c r="A25" s="13" t="s">
        <v>77</v>
      </c>
      <c r="B25" s="142"/>
      <c r="C25" s="14"/>
    </row>
    <row r="26" spans="1:3" ht="27" customHeight="1">
      <c r="A26" s="13" t="s">
        <v>68</v>
      </c>
      <c r="B26" s="11"/>
      <c r="C26" s="14"/>
    </row>
    <row r="27" spans="1:3" ht="25.5" customHeight="1">
      <c r="A27" s="13" t="s">
        <v>70</v>
      </c>
      <c r="B27" s="49"/>
      <c r="C27" s="65"/>
    </row>
  </sheetData>
  <sheetProtection/>
  <mergeCells count="1">
    <mergeCell ref="A2:C2"/>
  </mergeCells>
  <hyperlinks>
    <hyperlink ref="B8" r:id="rId1" display="fortunafond@lilium-dzu.ba"/>
    <hyperlink ref="B19" r:id="rId2" display="invest.bih@smeinvest.ba"/>
    <hyperlink ref="B9" r:id="rId3" display="www.lilium-dzu.ba"/>
    <hyperlink ref="B20" r:id="rId4" display="https://www.smeinvest.ba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scale="85"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4">
      <selection activeCell="E36" sqref="E36"/>
    </sheetView>
  </sheetViews>
  <sheetFormatPr defaultColWidth="9.140625" defaultRowHeight="12.75"/>
  <cols>
    <col min="1" max="1" width="28.140625" style="0" customWidth="1"/>
    <col min="2" max="2" width="15.00390625" style="0" customWidth="1"/>
    <col min="3" max="3" width="10.140625" style="0" bestFit="1" customWidth="1"/>
    <col min="4" max="4" width="30.57421875" style="0" customWidth="1"/>
    <col min="5" max="5" width="15.57421875" style="0" customWidth="1"/>
  </cols>
  <sheetData>
    <row r="1" spans="1:4" ht="12.75">
      <c r="A1" s="46" t="s">
        <v>46</v>
      </c>
      <c r="B1" s="46"/>
      <c r="C1" s="48" t="str">
        <f>'Prilog 2'!D1</f>
        <v>ZIF "FORTUNA FOND" d.d.</v>
      </c>
      <c r="D1" s="45"/>
    </row>
    <row r="2" spans="1:4" ht="12.75">
      <c r="A2" s="46" t="s">
        <v>47</v>
      </c>
      <c r="B2" s="46"/>
      <c r="C2" s="48" t="str">
        <f>'Prilog 2'!D2</f>
        <v>ZJP-031-03</v>
      </c>
      <c r="D2" s="45"/>
    </row>
    <row r="3" spans="1:4" ht="12.75" customHeight="1">
      <c r="A3" s="46" t="s">
        <v>48</v>
      </c>
      <c r="B3" s="46"/>
      <c r="C3" s="48" t="str">
        <f>'Prilog 2'!D3</f>
        <v>LILIUM ASSET MANAGEMENT d.o.o. Sarajevo</v>
      </c>
      <c r="D3" s="45"/>
    </row>
    <row r="4" spans="1:4" ht="12.75" customHeight="1">
      <c r="A4" s="46" t="s">
        <v>49</v>
      </c>
      <c r="B4" s="46"/>
      <c r="C4" s="48"/>
      <c r="D4" s="45"/>
    </row>
    <row r="5" spans="1:4" ht="12.75" customHeight="1">
      <c r="A5" s="46" t="s">
        <v>50</v>
      </c>
      <c r="B5" s="46"/>
      <c r="C5" s="48" t="str">
        <f>'Prilog 2'!D5</f>
        <v>4201337670008</v>
      </c>
      <c r="D5" s="45"/>
    </row>
    <row r="6" spans="1:4" ht="12.75">
      <c r="A6" s="46" t="s">
        <v>51</v>
      </c>
      <c r="B6" s="46"/>
      <c r="C6" s="48" t="str">
        <f>'Prilog 2'!D6</f>
        <v>4263012890007</v>
      </c>
      <c r="D6" s="45"/>
    </row>
    <row r="7" spans="1:4" ht="12.75">
      <c r="A7" s="2"/>
      <c r="B7" s="2"/>
      <c r="C7" s="2"/>
      <c r="D7" s="2"/>
    </row>
    <row r="9" spans="1:8" ht="12.75">
      <c r="A9" s="366" t="s">
        <v>343</v>
      </c>
      <c r="B9" s="366"/>
      <c r="C9" s="366"/>
      <c r="D9" s="366"/>
      <c r="E9" s="366"/>
      <c r="H9" s="52"/>
    </row>
    <row r="10" spans="1:5" ht="12.75">
      <c r="A10" s="34"/>
      <c r="B10" s="34"/>
      <c r="C10" s="34"/>
      <c r="D10" s="34"/>
      <c r="E10" s="34"/>
    </row>
    <row r="11" ht="12.75">
      <c r="E11" s="2" t="s">
        <v>169</v>
      </c>
    </row>
    <row r="12" spans="1:5" ht="12.75" customHeight="1">
      <c r="A12" s="367" t="s">
        <v>171</v>
      </c>
      <c r="B12" s="367" t="s">
        <v>172</v>
      </c>
      <c r="C12" s="367" t="s">
        <v>167</v>
      </c>
      <c r="D12" s="367" t="s">
        <v>170</v>
      </c>
      <c r="E12" s="368" t="s">
        <v>168</v>
      </c>
    </row>
    <row r="13" spans="1:5" ht="12.75">
      <c r="A13" s="367"/>
      <c r="B13" s="367"/>
      <c r="C13" s="367"/>
      <c r="D13" s="367"/>
      <c r="E13" s="368"/>
    </row>
    <row r="14" spans="1:5" ht="12.75">
      <c r="A14" s="136" t="s">
        <v>226</v>
      </c>
      <c r="B14" s="137" t="s">
        <v>189</v>
      </c>
      <c r="C14" s="283">
        <v>74929</v>
      </c>
      <c r="D14" s="139">
        <f>+E14/C14</f>
        <v>0.07901987214563119</v>
      </c>
      <c r="E14" s="140">
        <v>5920.88</v>
      </c>
    </row>
    <row r="15" spans="1:5" ht="12.75">
      <c r="A15" s="136"/>
      <c r="B15" s="137"/>
      <c r="C15" s="138"/>
      <c r="D15" s="139"/>
      <c r="E15" s="140"/>
    </row>
    <row r="16" spans="1:5" ht="12.75">
      <c r="A16" s="68"/>
      <c r="B16" s="71"/>
      <c r="C16" s="67"/>
      <c r="D16" s="85"/>
      <c r="E16" s="86"/>
    </row>
    <row r="17" spans="1:5" ht="12.75">
      <c r="A17" s="35"/>
      <c r="B17" s="66"/>
      <c r="C17" s="62"/>
      <c r="D17" s="59"/>
      <c r="E17" s="78"/>
    </row>
    <row r="18" spans="1:5" ht="12.75">
      <c r="A18" s="35"/>
      <c r="B18" s="66"/>
      <c r="C18" s="35"/>
      <c r="D18" s="35"/>
      <c r="E18" s="78"/>
    </row>
    <row r="19" spans="1:5" ht="12.75">
      <c r="A19" s="35"/>
      <c r="B19" s="66"/>
      <c r="C19" s="35"/>
      <c r="D19" s="35"/>
      <c r="E19" s="35"/>
    </row>
    <row r="20" spans="1:5" ht="12.75">
      <c r="A20" s="35"/>
      <c r="B20" s="66"/>
      <c r="C20" s="35"/>
      <c r="D20" s="35"/>
      <c r="E20" s="35"/>
    </row>
    <row r="21" spans="1:5" ht="12.75">
      <c r="A21" s="35"/>
      <c r="B21" s="35"/>
      <c r="C21" s="35"/>
      <c r="D21" s="35"/>
      <c r="E21" s="35"/>
    </row>
    <row r="22" spans="1:5" ht="12.75">
      <c r="A22" s="35"/>
      <c r="B22" s="35"/>
      <c r="C22" s="35"/>
      <c r="D22" s="35"/>
      <c r="E22" s="35"/>
    </row>
    <row r="23" spans="1:5" ht="12.75">
      <c r="A23" s="35"/>
      <c r="B23" s="35"/>
      <c r="C23" s="35"/>
      <c r="D23" s="35"/>
      <c r="E23" s="35"/>
    </row>
    <row r="24" spans="1:5" ht="12.75">
      <c r="A24" s="88"/>
      <c r="B24" s="81"/>
      <c r="C24" s="81"/>
      <c r="D24" s="134" t="s">
        <v>296</v>
      </c>
      <c r="E24" s="135">
        <f>+SUM(E14:E23)</f>
        <v>5920.88</v>
      </c>
    </row>
    <row r="25" s="81" customFormat="1" ht="12.75"/>
    <row r="26" s="81" customFormat="1" ht="12.75"/>
    <row r="27" s="81" customFormat="1" ht="12.75"/>
    <row r="28" s="81" customFormat="1" ht="12.75"/>
    <row r="29" s="81" customFormat="1" ht="12.75"/>
  </sheetData>
  <sheetProtection/>
  <mergeCells count="6">
    <mergeCell ref="A9:E9"/>
    <mergeCell ref="A12:A13"/>
    <mergeCell ref="C12:C13"/>
    <mergeCell ref="D12:D13"/>
    <mergeCell ref="E12:E13"/>
    <mergeCell ref="B12:B1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1"/>
  <sheetViews>
    <sheetView zoomScale="85" zoomScaleNormal="85" zoomScalePageLayoutView="0" workbookViewId="0" topLeftCell="A57">
      <selection activeCell="G85" sqref="G85"/>
    </sheetView>
  </sheetViews>
  <sheetFormatPr defaultColWidth="9.140625" defaultRowHeight="12.75"/>
  <cols>
    <col min="1" max="1" width="5.28125" style="166" customWidth="1"/>
    <col min="2" max="2" width="35.140625" style="166" customWidth="1"/>
    <col min="3" max="3" width="10.8515625" style="166" customWidth="1"/>
    <col min="4" max="4" width="14.7109375" style="166" customWidth="1"/>
    <col min="5" max="5" width="14.00390625" style="166" customWidth="1"/>
    <col min="6" max="6" width="10.28125" style="171" bestFit="1" customWidth="1"/>
    <col min="7" max="7" width="13.28125" style="166" bestFit="1" customWidth="1"/>
    <col min="8" max="8" width="10.7109375" style="32" bestFit="1" customWidth="1"/>
    <col min="9" max="9" width="15.421875" style="166" customWidth="1"/>
    <col min="10" max="10" width="9.28125" style="166" customWidth="1"/>
    <col min="11" max="11" width="12.00390625" style="250" customWidth="1"/>
    <col min="12" max="12" width="14.28125" style="166" customWidth="1"/>
    <col min="13" max="13" width="12.28125" style="167" customWidth="1"/>
    <col min="14" max="14" width="51.28125" style="166" customWidth="1"/>
    <col min="15" max="15" width="10.421875" style="166" bestFit="1" customWidth="1"/>
    <col min="16" max="16" width="11.57421875" style="166" bestFit="1" customWidth="1"/>
    <col min="17" max="17" width="16.57421875" style="166" bestFit="1" customWidth="1"/>
    <col min="18" max="19" width="11.57421875" style="166" bestFit="1" customWidth="1"/>
    <col min="20" max="16384" width="9.140625" style="166" customWidth="1"/>
  </cols>
  <sheetData>
    <row r="1" spans="1:11" ht="12.75" customHeight="1">
      <c r="A1" s="324" t="s">
        <v>46</v>
      </c>
      <c r="B1" s="324"/>
      <c r="C1" s="162"/>
      <c r="D1" s="163" t="s">
        <v>293</v>
      </c>
      <c r="E1" s="162"/>
      <c r="F1" s="164"/>
      <c r="G1" s="165"/>
      <c r="H1" s="58"/>
      <c r="I1" s="165"/>
      <c r="J1" s="165"/>
      <c r="K1" s="249" t="s">
        <v>152</v>
      </c>
    </row>
    <row r="2" spans="1:11" ht="12.75" customHeight="1">
      <c r="A2" s="324" t="s">
        <v>47</v>
      </c>
      <c r="B2" s="324"/>
      <c r="C2" s="162"/>
      <c r="D2" s="163" t="s">
        <v>213</v>
      </c>
      <c r="E2" s="162"/>
      <c r="F2" s="164"/>
      <c r="G2" s="165"/>
      <c r="H2" s="58"/>
      <c r="I2" s="165"/>
      <c r="J2" s="165"/>
      <c r="K2" s="249"/>
    </row>
    <row r="3" spans="1:14" ht="12.75" customHeight="1">
      <c r="A3" s="324" t="s">
        <v>48</v>
      </c>
      <c r="B3" s="324"/>
      <c r="C3" s="162"/>
      <c r="D3" s="163" t="s">
        <v>294</v>
      </c>
      <c r="E3" s="162"/>
      <c r="F3" s="164"/>
      <c r="G3" s="165"/>
      <c r="H3" s="58"/>
      <c r="I3" s="165"/>
      <c r="J3" s="165"/>
      <c r="K3" s="249"/>
      <c r="L3" s="275"/>
      <c r="M3" s="274"/>
      <c r="N3" s="275"/>
    </row>
    <row r="4" spans="1:14" ht="12.75" customHeight="1">
      <c r="A4" s="324" t="s">
        <v>49</v>
      </c>
      <c r="B4" s="324"/>
      <c r="C4" s="162"/>
      <c r="D4" s="166" t="s">
        <v>295</v>
      </c>
      <c r="E4" s="162"/>
      <c r="F4" s="164"/>
      <c r="G4" s="165"/>
      <c r="H4" s="58"/>
      <c r="I4" s="165"/>
      <c r="J4" s="165"/>
      <c r="K4" s="249"/>
      <c r="L4" s="275"/>
      <c r="M4" s="302"/>
      <c r="N4" s="156"/>
    </row>
    <row r="5" spans="1:14" ht="12.75" customHeight="1">
      <c r="A5" s="324" t="s">
        <v>50</v>
      </c>
      <c r="B5" s="324"/>
      <c r="C5" s="162"/>
      <c r="D5" s="168" t="s">
        <v>295</v>
      </c>
      <c r="E5" s="162"/>
      <c r="F5" s="164"/>
      <c r="G5" s="165"/>
      <c r="H5" s="58"/>
      <c r="I5" s="165"/>
      <c r="J5" s="165"/>
      <c r="K5" s="249"/>
      <c r="M5" s="302"/>
      <c r="N5" s="303" t="s">
        <v>252</v>
      </c>
    </row>
    <row r="6" spans="1:14" ht="12.75" customHeight="1">
      <c r="A6" s="324" t="s">
        <v>51</v>
      </c>
      <c r="B6" s="324"/>
      <c r="C6" s="162"/>
      <c r="D6" s="169" t="s">
        <v>214</v>
      </c>
      <c r="E6" s="162"/>
      <c r="F6" s="164"/>
      <c r="G6" s="165"/>
      <c r="H6" s="58"/>
      <c r="I6" s="165"/>
      <c r="J6" s="170"/>
      <c r="M6" s="302"/>
      <c r="N6" s="302">
        <v>12720858.34</v>
      </c>
    </row>
    <row r="7" spans="1:18" ht="13.5" customHeight="1">
      <c r="A7" s="325" t="s">
        <v>333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275"/>
      <c r="M7" s="304">
        <v>415158.7749999999</v>
      </c>
      <c r="N7" s="302">
        <v>4231416.277</v>
      </c>
      <c r="O7" s="171"/>
      <c r="P7" s="167"/>
      <c r="Q7" s="172"/>
      <c r="R7" s="167"/>
    </row>
    <row r="8" spans="1:17" ht="12.75">
      <c r="A8" s="165"/>
      <c r="B8" s="165"/>
      <c r="C8" s="165"/>
      <c r="D8" s="165"/>
      <c r="E8" s="165"/>
      <c r="F8" s="173"/>
      <c r="G8" s="165"/>
      <c r="H8" s="58"/>
      <c r="I8" s="165"/>
      <c r="K8" s="251"/>
      <c r="L8" s="275"/>
      <c r="M8" s="302">
        <v>3.2636066207463164</v>
      </c>
      <c r="N8" s="305">
        <v>33.263606620746316</v>
      </c>
      <c r="P8" s="167"/>
      <c r="Q8" s="174"/>
    </row>
    <row r="9" spans="1:16" ht="13.5">
      <c r="A9" s="312"/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156"/>
      <c r="M9" s="302"/>
      <c r="N9" s="156"/>
      <c r="P9" s="167"/>
    </row>
    <row r="10" spans="1:14" ht="40.5">
      <c r="A10" s="175" t="s">
        <v>44</v>
      </c>
      <c r="B10" s="175" t="s">
        <v>78</v>
      </c>
      <c r="C10" s="175" t="s">
        <v>45</v>
      </c>
      <c r="D10" s="175" t="s">
        <v>86</v>
      </c>
      <c r="E10" s="175" t="s">
        <v>87</v>
      </c>
      <c r="F10" s="176" t="s">
        <v>109</v>
      </c>
      <c r="G10" s="175" t="s">
        <v>88</v>
      </c>
      <c r="H10" s="239" t="s">
        <v>100</v>
      </c>
      <c r="I10" s="175" t="s">
        <v>89</v>
      </c>
      <c r="J10" s="175" t="s">
        <v>110</v>
      </c>
      <c r="K10" s="252" t="s">
        <v>85</v>
      </c>
      <c r="L10" s="175" t="s">
        <v>173</v>
      </c>
      <c r="M10" s="177" t="s">
        <v>174</v>
      </c>
      <c r="N10" s="175" t="s">
        <v>175</v>
      </c>
    </row>
    <row r="11" spans="1:14" s="179" customFormat="1" ht="12.75">
      <c r="A11" s="178">
        <v>1</v>
      </c>
      <c r="B11" s="178">
        <v>2</v>
      </c>
      <c r="C11" s="178">
        <v>3</v>
      </c>
      <c r="D11" s="178">
        <v>4</v>
      </c>
      <c r="E11" s="178">
        <v>5</v>
      </c>
      <c r="F11" s="178" t="s">
        <v>80</v>
      </c>
      <c r="G11" s="178">
        <v>7</v>
      </c>
      <c r="H11" s="240">
        <v>8</v>
      </c>
      <c r="I11" s="178" t="s">
        <v>221</v>
      </c>
      <c r="J11" s="178">
        <v>10</v>
      </c>
      <c r="K11" s="253">
        <v>11</v>
      </c>
      <c r="L11" s="178">
        <v>12</v>
      </c>
      <c r="M11" s="178">
        <v>13</v>
      </c>
      <c r="N11" s="178">
        <v>14</v>
      </c>
    </row>
    <row r="12" spans="1:14" ht="12.75" customHeight="1">
      <c r="A12" s="326" t="s">
        <v>83</v>
      </c>
      <c r="B12" s="326"/>
      <c r="C12" s="326"/>
      <c r="D12" s="326"/>
      <c r="E12" s="326"/>
      <c r="F12" s="326"/>
      <c r="G12" s="326"/>
      <c r="H12" s="326"/>
      <c r="I12" s="326"/>
      <c r="J12" s="326"/>
      <c r="K12" s="327"/>
      <c r="L12" s="180"/>
      <c r="M12" s="152"/>
      <c r="N12" s="181"/>
    </row>
    <row r="13" spans="1:14" ht="12.75">
      <c r="A13" s="182">
        <v>1</v>
      </c>
      <c r="B13" s="183" t="s">
        <v>176</v>
      </c>
      <c r="C13" s="183" t="s">
        <v>177</v>
      </c>
      <c r="D13" s="184">
        <v>63457358</v>
      </c>
      <c r="E13" s="184">
        <v>140373</v>
      </c>
      <c r="F13" s="185">
        <v>0.2212</v>
      </c>
      <c r="G13" s="186">
        <v>69.93035106466343</v>
      </c>
      <c r="H13" s="241">
        <v>9.8</v>
      </c>
      <c r="I13" s="188">
        <v>1375655.4000000001</v>
      </c>
      <c r="J13" s="180">
        <v>0.10814171207884075</v>
      </c>
      <c r="K13" s="254" t="s">
        <v>328</v>
      </c>
      <c r="L13" s="189"/>
      <c r="M13" s="187">
        <v>0</v>
      </c>
      <c r="N13" s="183"/>
    </row>
    <row r="14" spans="1:14" ht="12.75" customHeight="1">
      <c r="A14" s="190">
        <v>2</v>
      </c>
      <c r="B14" s="191" t="s">
        <v>224</v>
      </c>
      <c r="C14" s="191" t="s">
        <v>178</v>
      </c>
      <c r="D14" s="192">
        <v>2545370</v>
      </c>
      <c r="E14" s="184">
        <v>58730</v>
      </c>
      <c r="F14" s="185">
        <v>2.3073</v>
      </c>
      <c r="G14" s="186">
        <v>46.60042397411885</v>
      </c>
      <c r="H14" s="242">
        <v>5.8</v>
      </c>
      <c r="I14" s="188">
        <v>340634</v>
      </c>
      <c r="J14" s="180">
        <v>0.026777595575362724</v>
      </c>
      <c r="K14" s="255" t="s">
        <v>329</v>
      </c>
      <c r="L14" s="189" t="s">
        <v>212</v>
      </c>
      <c r="M14" s="152"/>
      <c r="N14" s="181"/>
    </row>
    <row r="15" spans="1:14" ht="72" customHeight="1">
      <c r="A15" s="182">
        <v>3</v>
      </c>
      <c r="B15" s="183" t="s">
        <v>179</v>
      </c>
      <c r="C15" s="183" t="s">
        <v>180</v>
      </c>
      <c r="D15" s="184">
        <v>1941077</v>
      </c>
      <c r="E15" s="184">
        <v>82516</v>
      </c>
      <c r="F15" s="185">
        <v>4.251</v>
      </c>
      <c r="G15" s="186">
        <v>26.66149595230016</v>
      </c>
      <c r="H15" s="242">
        <v>3.05</v>
      </c>
      <c r="I15" s="188">
        <v>251673.8</v>
      </c>
      <c r="J15" s="180">
        <v>0.019784341062004152</v>
      </c>
      <c r="K15" s="255" t="s">
        <v>329</v>
      </c>
      <c r="L15" s="189">
        <v>0.019784341062004152</v>
      </c>
      <c r="M15" s="152">
        <v>251673.8</v>
      </c>
      <c r="N15" s="183" t="s">
        <v>325</v>
      </c>
    </row>
    <row r="16" spans="1:14" ht="94.5" customHeight="1">
      <c r="A16" s="190">
        <v>4</v>
      </c>
      <c r="B16" s="191" t="s">
        <v>315</v>
      </c>
      <c r="C16" s="191" t="s">
        <v>181</v>
      </c>
      <c r="D16" s="192">
        <v>122327</v>
      </c>
      <c r="E16" s="184">
        <v>17016</v>
      </c>
      <c r="F16" s="185">
        <v>13.9103</v>
      </c>
      <c r="G16" s="186">
        <v>352.60930888575456</v>
      </c>
      <c r="H16" s="242">
        <v>0.01</v>
      </c>
      <c r="I16" s="188">
        <v>170.16</v>
      </c>
      <c r="J16" s="180">
        <v>1.3376455853214069E-05</v>
      </c>
      <c r="K16" s="256" t="s">
        <v>329</v>
      </c>
      <c r="L16" s="189">
        <v>1.3376455853214069E-05</v>
      </c>
      <c r="M16" s="152">
        <v>170.16</v>
      </c>
      <c r="N16" s="183" t="s">
        <v>269</v>
      </c>
    </row>
    <row r="17" spans="1:14" ht="12.75" customHeight="1">
      <c r="A17" s="182">
        <v>5</v>
      </c>
      <c r="B17" s="183" t="s">
        <v>184</v>
      </c>
      <c r="C17" s="183" t="s">
        <v>185</v>
      </c>
      <c r="D17" s="184">
        <v>17657682</v>
      </c>
      <c r="E17" s="184">
        <v>111507</v>
      </c>
      <c r="F17" s="185">
        <v>0.6315</v>
      </c>
      <c r="G17" s="186">
        <v>26.863377904526175</v>
      </c>
      <c r="H17" s="242">
        <v>0.55</v>
      </c>
      <c r="I17" s="188">
        <v>61328.850000000006</v>
      </c>
      <c r="J17" s="180">
        <v>0.004821125144295884</v>
      </c>
      <c r="K17" s="254" t="s">
        <v>328</v>
      </c>
      <c r="L17" s="189" t="s">
        <v>212</v>
      </c>
      <c r="M17" s="152"/>
      <c r="N17" s="181"/>
    </row>
    <row r="18" spans="1:14" ht="102">
      <c r="A18" s="190">
        <v>6</v>
      </c>
      <c r="B18" s="191" t="s">
        <v>225</v>
      </c>
      <c r="C18" s="191" t="s">
        <v>183</v>
      </c>
      <c r="D18" s="192">
        <v>3913603</v>
      </c>
      <c r="E18" s="184">
        <v>978397</v>
      </c>
      <c r="F18" s="185">
        <v>24.9999</v>
      </c>
      <c r="G18" s="186">
        <v>3.1208477744719167</v>
      </c>
      <c r="H18" s="241">
        <v>0.04</v>
      </c>
      <c r="I18" s="188">
        <v>39135.88</v>
      </c>
      <c r="J18" s="180">
        <v>0.0030765125240754783</v>
      </c>
      <c r="K18" s="254" t="s">
        <v>329</v>
      </c>
      <c r="L18" s="189">
        <v>0.0030765125240754783</v>
      </c>
      <c r="M18" s="152">
        <v>39135.88</v>
      </c>
      <c r="N18" s="183" t="s">
        <v>270</v>
      </c>
    </row>
    <row r="19" spans="1:14" ht="102">
      <c r="A19" s="182">
        <v>7</v>
      </c>
      <c r="B19" s="191" t="s">
        <v>247</v>
      </c>
      <c r="C19" s="191" t="s">
        <v>182</v>
      </c>
      <c r="D19" s="192">
        <v>291677</v>
      </c>
      <c r="E19" s="184">
        <v>72919</v>
      </c>
      <c r="F19" s="185">
        <v>24.9999</v>
      </c>
      <c r="G19" s="186">
        <v>6.672400060340926</v>
      </c>
      <c r="H19" s="241">
        <v>0.01</v>
      </c>
      <c r="I19" s="188">
        <v>729.19</v>
      </c>
      <c r="J19" s="180">
        <v>5.732238977200968E-05</v>
      </c>
      <c r="K19" s="256" t="s">
        <v>329</v>
      </c>
      <c r="L19" s="189">
        <v>5.732238977200968E-05</v>
      </c>
      <c r="M19" s="152">
        <v>729.19</v>
      </c>
      <c r="N19" s="183" t="s">
        <v>271</v>
      </c>
    </row>
    <row r="20" spans="1:14" ht="102">
      <c r="A20" s="182">
        <v>8</v>
      </c>
      <c r="B20" s="191" t="s">
        <v>245</v>
      </c>
      <c r="C20" s="191" t="s">
        <v>186</v>
      </c>
      <c r="D20" s="192">
        <v>5406352</v>
      </c>
      <c r="E20" s="184">
        <v>207094</v>
      </c>
      <c r="F20" s="185">
        <v>3.8306</v>
      </c>
      <c r="G20" s="186">
        <v>4.828725119993819</v>
      </c>
      <c r="H20" s="241">
        <v>0</v>
      </c>
      <c r="I20" s="188">
        <v>0</v>
      </c>
      <c r="J20" s="180">
        <v>0</v>
      </c>
      <c r="K20" s="256" t="s">
        <v>329</v>
      </c>
      <c r="L20" s="189">
        <v>0</v>
      </c>
      <c r="M20" s="152">
        <v>0</v>
      </c>
      <c r="N20" s="183" t="s">
        <v>278</v>
      </c>
    </row>
    <row r="21" spans="1:14" ht="12.75" customHeight="1">
      <c r="A21" s="190">
        <v>9</v>
      </c>
      <c r="B21" s="191" t="s">
        <v>230</v>
      </c>
      <c r="C21" s="191" t="s">
        <v>232</v>
      </c>
      <c r="D21" s="192">
        <v>1395690</v>
      </c>
      <c r="E21" s="184">
        <v>3000</v>
      </c>
      <c r="F21" s="185">
        <v>0.2149</v>
      </c>
      <c r="G21" s="186">
        <v>13.2</v>
      </c>
      <c r="H21" s="241">
        <v>12.7</v>
      </c>
      <c r="I21" s="188">
        <v>38100</v>
      </c>
      <c r="J21" s="180">
        <v>0.0029950809121265633</v>
      </c>
      <c r="K21" s="256" t="s">
        <v>329</v>
      </c>
      <c r="L21" s="189" t="s">
        <v>212</v>
      </c>
      <c r="M21" s="152"/>
      <c r="N21" s="181"/>
    </row>
    <row r="22" spans="1:14" ht="67.5" customHeight="1">
      <c r="A22" s="182">
        <v>10</v>
      </c>
      <c r="B22" s="191" t="s">
        <v>187</v>
      </c>
      <c r="C22" s="191" t="s">
        <v>188</v>
      </c>
      <c r="D22" s="192">
        <v>890633</v>
      </c>
      <c r="E22" s="184">
        <v>22240</v>
      </c>
      <c r="F22" s="185">
        <v>2.4971</v>
      </c>
      <c r="G22" s="186">
        <v>12.268547661870503</v>
      </c>
      <c r="H22" s="241">
        <v>1.1</v>
      </c>
      <c r="I22" s="188">
        <v>24464.000000000004</v>
      </c>
      <c r="J22" s="180">
        <v>0.001923140667565991</v>
      </c>
      <c r="K22" s="254" t="s">
        <v>329</v>
      </c>
      <c r="L22" s="189">
        <v>0.001923140667565991</v>
      </c>
      <c r="M22" s="152">
        <v>24464.000000000004</v>
      </c>
      <c r="N22" s="183" t="s">
        <v>320</v>
      </c>
    </row>
    <row r="23" spans="1:14" ht="12.75" customHeight="1">
      <c r="A23" s="190">
        <v>11</v>
      </c>
      <c r="B23" s="183" t="s">
        <v>226</v>
      </c>
      <c r="C23" s="183" t="s">
        <v>189</v>
      </c>
      <c r="D23" s="184">
        <v>31506541</v>
      </c>
      <c r="E23" s="184">
        <v>74929</v>
      </c>
      <c r="F23" s="185">
        <v>0.2378</v>
      </c>
      <c r="G23" s="152">
        <v>107.45190139999198</v>
      </c>
      <c r="H23" s="242">
        <v>10.12</v>
      </c>
      <c r="I23" s="188">
        <v>758281.48</v>
      </c>
      <c r="J23" s="180">
        <v>0.05960930148994961</v>
      </c>
      <c r="K23" s="254" t="s">
        <v>328</v>
      </c>
      <c r="L23" s="189" t="s">
        <v>212</v>
      </c>
      <c r="M23" s="152"/>
      <c r="N23" s="181"/>
    </row>
    <row r="24" spans="1:14" ht="12.75" customHeight="1">
      <c r="A24" s="182">
        <v>12</v>
      </c>
      <c r="B24" s="183" t="s">
        <v>190</v>
      </c>
      <c r="C24" s="183" t="s">
        <v>191</v>
      </c>
      <c r="D24" s="184">
        <v>31586325</v>
      </c>
      <c r="E24" s="184">
        <v>284520</v>
      </c>
      <c r="F24" s="185">
        <v>0.9008</v>
      </c>
      <c r="G24" s="152">
        <v>54.708620835090684</v>
      </c>
      <c r="H24" s="241">
        <v>3.8</v>
      </c>
      <c r="I24" s="188">
        <v>1081176</v>
      </c>
      <c r="J24" s="180">
        <v>0.08499237795930051</v>
      </c>
      <c r="K24" s="254" t="s">
        <v>329</v>
      </c>
      <c r="L24" s="189" t="s">
        <v>212</v>
      </c>
      <c r="M24" s="152"/>
      <c r="N24" s="181"/>
    </row>
    <row r="25" spans="1:14" ht="102">
      <c r="A25" s="190">
        <v>13</v>
      </c>
      <c r="B25" s="183" t="s">
        <v>227</v>
      </c>
      <c r="C25" s="183" t="s">
        <v>192</v>
      </c>
      <c r="D25" s="184">
        <v>481924</v>
      </c>
      <c r="E25" s="184">
        <v>73603</v>
      </c>
      <c r="F25" s="185">
        <v>15.2727</v>
      </c>
      <c r="G25" s="186">
        <v>31.002082659674198</v>
      </c>
      <c r="H25" s="241">
        <v>0.05</v>
      </c>
      <c r="I25" s="188">
        <v>3680.15</v>
      </c>
      <c r="J25" s="180">
        <v>0.0002893004466866817</v>
      </c>
      <c r="K25" s="254" t="s">
        <v>329</v>
      </c>
      <c r="L25" s="189">
        <v>0.0002893004466866817</v>
      </c>
      <c r="M25" s="152">
        <v>3680.15</v>
      </c>
      <c r="N25" s="183" t="s">
        <v>272</v>
      </c>
    </row>
    <row r="26" spans="1:14" ht="103.5" customHeight="1">
      <c r="A26" s="182">
        <v>14</v>
      </c>
      <c r="B26" s="191" t="s">
        <v>193</v>
      </c>
      <c r="C26" s="191" t="s">
        <v>194</v>
      </c>
      <c r="D26" s="192">
        <v>5570</v>
      </c>
      <c r="E26" s="184">
        <v>1392</v>
      </c>
      <c r="F26" s="185">
        <v>24.991</v>
      </c>
      <c r="G26" s="186">
        <v>691.8814655172414</v>
      </c>
      <c r="H26" s="241">
        <v>0.01</v>
      </c>
      <c r="I26" s="188">
        <v>13.92</v>
      </c>
      <c r="J26" s="180">
        <v>1.0942657820682876E-06</v>
      </c>
      <c r="K26" s="254" t="s">
        <v>329</v>
      </c>
      <c r="L26" s="189">
        <v>1.0942657820682876E-06</v>
      </c>
      <c r="M26" s="152">
        <v>13.92</v>
      </c>
      <c r="N26" s="183" t="s">
        <v>273</v>
      </c>
    </row>
    <row r="27" spans="1:14" ht="135">
      <c r="A27" s="182">
        <v>15</v>
      </c>
      <c r="B27" s="266" t="s">
        <v>316</v>
      </c>
      <c r="C27" s="266" t="s">
        <v>195</v>
      </c>
      <c r="D27" s="267">
        <v>802671</v>
      </c>
      <c r="E27" s="267">
        <v>11523</v>
      </c>
      <c r="F27" s="268">
        <v>1.4356</v>
      </c>
      <c r="G27" s="269">
        <v>16.85767595244294</v>
      </c>
      <c r="H27" s="241">
        <v>0</v>
      </c>
      <c r="I27" s="270">
        <v>0</v>
      </c>
      <c r="J27" s="271">
        <v>0</v>
      </c>
      <c r="K27" s="265" t="s">
        <v>329</v>
      </c>
      <c r="L27" s="272">
        <v>0</v>
      </c>
      <c r="M27" s="273">
        <v>0</v>
      </c>
      <c r="N27" s="159" t="s">
        <v>274</v>
      </c>
    </row>
    <row r="28" spans="1:14" ht="15">
      <c r="A28" s="190">
        <v>16</v>
      </c>
      <c r="B28" s="191" t="s">
        <v>241</v>
      </c>
      <c r="C28" s="191" t="s">
        <v>234</v>
      </c>
      <c r="D28" s="192">
        <v>226879</v>
      </c>
      <c r="E28" s="184">
        <v>22000</v>
      </c>
      <c r="F28" s="185">
        <v>9.6968</v>
      </c>
      <c r="G28" s="186">
        <v>7.823941818181818</v>
      </c>
      <c r="H28" s="241">
        <v>0.84</v>
      </c>
      <c r="I28" s="188">
        <v>18480</v>
      </c>
      <c r="J28" s="180">
        <v>0.0014527321589527268</v>
      </c>
      <c r="K28" s="254" t="s">
        <v>329</v>
      </c>
      <c r="L28" s="160"/>
      <c r="M28" s="161"/>
      <c r="N28" s="159"/>
    </row>
    <row r="29" spans="1:14" ht="102">
      <c r="A29" s="182">
        <v>17</v>
      </c>
      <c r="B29" s="191" t="s">
        <v>248</v>
      </c>
      <c r="C29" s="191" t="s">
        <v>196</v>
      </c>
      <c r="D29" s="192">
        <v>1013542</v>
      </c>
      <c r="E29" s="184">
        <v>97655</v>
      </c>
      <c r="F29" s="185">
        <v>9.635</v>
      </c>
      <c r="G29" s="152">
        <v>68.60887819364088</v>
      </c>
      <c r="H29" s="241">
        <v>0.01</v>
      </c>
      <c r="I29" s="188">
        <v>976.5500000000001</v>
      </c>
      <c r="J29" s="180">
        <v>7.676761849703926E-05</v>
      </c>
      <c r="K29" s="254" t="s">
        <v>329</v>
      </c>
      <c r="L29" s="189">
        <v>7.676761849703926E-05</v>
      </c>
      <c r="M29" s="152">
        <v>976.5500000000001</v>
      </c>
      <c r="N29" s="183" t="s">
        <v>279</v>
      </c>
    </row>
    <row r="30" spans="1:14" ht="102">
      <c r="A30" s="190">
        <v>18</v>
      </c>
      <c r="B30" s="191" t="s">
        <v>261</v>
      </c>
      <c r="C30" s="191" t="s">
        <v>198</v>
      </c>
      <c r="D30" s="192">
        <v>183958</v>
      </c>
      <c r="E30" s="184">
        <v>2047</v>
      </c>
      <c r="F30" s="185">
        <v>1.1128</v>
      </c>
      <c r="G30" s="186">
        <v>239.3559843673669</v>
      </c>
      <c r="H30" s="241">
        <v>0</v>
      </c>
      <c r="I30" s="188">
        <v>0</v>
      </c>
      <c r="J30" s="180">
        <v>0</v>
      </c>
      <c r="K30" s="254" t="s">
        <v>329</v>
      </c>
      <c r="L30" s="189">
        <v>0</v>
      </c>
      <c r="M30" s="152">
        <v>0</v>
      </c>
      <c r="N30" s="183" t="s">
        <v>280</v>
      </c>
    </row>
    <row r="31" spans="1:14" ht="12.75" customHeight="1">
      <c r="A31" s="182">
        <v>19</v>
      </c>
      <c r="B31" s="183" t="s">
        <v>242</v>
      </c>
      <c r="C31" s="183" t="s">
        <v>262</v>
      </c>
      <c r="D31" s="184">
        <v>16926</v>
      </c>
      <c r="E31" s="184">
        <v>150</v>
      </c>
      <c r="F31" s="185">
        <v>0.8862</v>
      </c>
      <c r="G31" s="186">
        <v>463.3843333333333</v>
      </c>
      <c r="H31" s="242">
        <v>250</v>
      </c>
      <c r="I31" s="188">
        <v>37500</v>
      </c>
      <c r="J31" s="180">
        <v>0.0029479142835891372</v>
      </c>
      <c r="K31" s="255" t="s">
        <v>329</v>
      </c>
      <c r="L31" s="189" t="s">
        <v>212</v>
      </c>
      <c r="M31" s="152"/>
      <c r="N31" s="181"/>
    </row>
    <row r="32" spans="1:14" ht="102">
      <c r="A32" s="190">
        <v>20</v>
      </c>
      <c r="B32" s="183" t="s">
        <v>199</v>
      </c>
      <c r="C32" s="183" t="s">
        <v>200</v>
      </c>
      <c r="D32" s="184">
        <v>202175</v>
      </c>
      <c r="E32" s="184">
        <v>18877</v>
      </c>
      <c r="F32" s="185">
        <v>9.337</v>
      </c>
      <c r="G32" s="186">
        <v>227.79043280182233</v>
      </c>
      <c r="H32" s="241">
        <v>0</v>
      </c>
      <c r="I32" s="188">
        <v>0</v>
      </c>
      <c r="J32" s="180">
        <v>0</v>
      </c>
      <c r="K32" s="254" t="s">
        <v>329</v>
      </c>
      <c r="L32" s="189">
        <v>0</v>
      </c>
      <c r="M32" s="152">
        <v>0</v>
      </c>
      <c r="N32" s="183" t="s">
        <v>275</v>
      </c>
    </row>
    <row r="33" spans="1:14" ht="102">
      <c r="A33" s="182">
        <v>21</v>
      </c>
      <c r="B33" s="183" t="s">
        <v>201</v>
      </c>
      <c r="C33" s="183" t="s">
        <v>202</v>
      </c>
      <c r="D33" s="184">
        <v>234507</v>
      </c>
      <c r="E33" s="184">
        <v>20428</v>
      </c>
      <c r="F33" s="185">
        <v>8.711</v>
      </c>
      <c r="G33" s="186">
        <v>217.5391129821813</v>
      </c>
      <c r="H33" s="241">
        <v>0.01</v>
      </c>
      <c r="I33" s="188">
        <v>204.28</v>
      </c>
      <c r="J33" s="180">
        <v>1.605866479604237E-05</v>
      </c>
      <c r="K33" s="254" t="s">
        <v>329</v>
      </c>
      <c r="L33" s="189">
        <v>1.605866479604237E-05</v>
      </c>
      <c r="M33" s="152">
        <v>204.28</v>
      </c>
      <c r="N33" s="183" t="s">
        <v>276</v>
      </c>
    </row>
    <row r="34" spans="1:14" ht="63.75">
      <c r="A34" s="190">
        <v>22</v>
      </c>
      <c r="B34" s="191" t="s">
        <v>231</v>
      </c>
      <c r="C34" s="191" t="s">
        <v>233</v>
      </c>
      <c r="D34" s="192">
        <v>3610331</v>
      </c>
      <c r="E34" s="184">
        <v>11041</v>
      </c>
      <c r="F34" s="185">
        <v>0.3058</v>
      </c>
      <c r="G34" s="186">
        <v>1.9857802735259487</v>
      </c>
      <c r="H34" s="242">
        <v>0.75</v>
      </c>
      <c r="I34" s="188">
        <v>8280.75</v>
      </c>
      <c r="J34" s="180">
        <v>0.0006509584321021533</v>
      </c>
      <c r="K34" s="254" t="s">
        <v>328</v>
      </c>
      <c r="L34" s="189">
        <v>6.386776614638677E-05</v>
      </c>
      <c r="M34" s="152">
        <v>812.4528056404339</v>
      </c>
      <c r="N34" s="183" t="s">
        <v>336</v>
      </c>
    </row>
    <row r="35" spans="1:14" ht="63.75">
      <c r="A35" s="182">
        <v>23</v>
      </c>
      <c r="B35" s="183" t="s">
        <v>203</v>
      </c>
      <c r="C35" s="183" t="s">
        <v>204</v>
      </c>
      <c r="D35" s="184">
        <v>4926930</v>
      </c>
      <c r="E35" s="184">
        <v>150772</v>
      </c>
      <c r="F35" s="185">
        <v>3.0602</v>
      </c>
      <c r="G35" s="186">
        <v>4.153675748812777</v>
      </c>
      <c r="H35" s="242">
        <v>1.03</v>
      </c>
      <c r="I35" s="188">
        <v>155295.16</v>
      </c>
      <c r="J35" s="180">
        <v>0.012207915208966944</v>
      </c>
      <c r="K35" s="254" t="s">
        <v>329</v>
      </c>
      <c r="L35" s="189">
        <v>0.001197760464033538</v>
      </c>
      <c r="M35" s="152">
        <v>15236.5411882233</v>
      </c>
      <c r="N35" s="183" t="s">
        <v>337</v>
      </c>
    </row>
    <row r="36" spans="1:14" ht="63.75">
      <c r="A36" s="190">
        <v>24</v>
      </c>
      <c r="B36" s="183" t="s">
        <v>235</v>
      </c>
      <c r="C36" s="183" t="s">
        <v>236</v>
      </c>
      <c r="D36" s="184">
        <v>4076253</v>
      </c>
      <c r="E36" s="184">
        <v>276863</v>
      </c>
      <c r="F36" s="185">
        <v>6.7921</v>
      </c>
      <c r="G36" s="186">
        <v>1.6408143016582208</v>
      </c>
      <c r="H36" s="242">
        <v>0.99</v>
      </c>
      <c r="I36" s="188">
        <v>274094.37</v>
      </c>
      <c r="J36" s="180">
        <v>0.021546845556649756</v>
      </c>
      <c r="K36" s="254" t="s">
        <v>328</v>
      </c>
      <c r="L36" s="189">
        <v>0.0021140349757209445</v>
      </c>
      <c r="M36" s="152">
        <v>26892.339451951473</v>
      </c>
      <c r="N36" s="183" t="s">
        <v>336</v>
      </c>
    </row>
    <row r="37" spans="1:14" ht="102">
      <c r="A37" s="182">
        <v>25</v>
      </c>
      <c r="B37" s="183" t="s">
        <v>205</v>
      </c>
      <c r="C37" s="183" t="s">
        <v>206</v>
      </c>
      <c r="D37" s="184">
        <v>188277</v>
      </c>
      <c r="E37" s="184">
        <v>14094</v>
      </c>
      <c r="F37" s="185">
        <v>7.4858</v>
      </c>
      <c r="G37" s="186">
        <v>517.9509010926636</v>
      </c>
      <c r="H37" s="241">
        <v>0</v>
      </c>
      <c r="I37" s="188">
        <v>0</v>
      </c>
      <c r="J37" s="180">
        <v>0</v>
      </c>
      <c r="K37" s="254" t="s">
        <v>329</v>
      </c>
      <c r="L37" s="189">
        <v>0</v>
      </c>
      <c r="M37" s="152">
        <v>0</v>
      </c>
      <c r="N37" s="183" t="s">
        <v>277</v>
      </c>
    </row>
    <row r="38" spans="1:14" ht="12.75" customHeight="1">
      <c r="A38" s="322" t="s">
        <v>79</v>
      </c>
      <c r="B38" s="323"/>
      <c r="C38" s="323"/>
      <c r="D38" s="323"/>
      <c r="E38" s="323"/>
      <c r="F38" s="323"/>
      <c r="G38" s="323"/>
      <c r="H38" s="323"/>
      <c r="I38" s="193">
        <v>4469873.9399999995</v>
      </c>
      <c r="J38" s="180">
        <v>0.3513814728951694</v>
      </c>
      <c r="K38" s="257"/>
      <c r="L38" s="194"/>
      <c r="M38" s="193"/>
      <c r="N38" s="181"/>
    </row>
    <row r="39" spans="1:14" ht="13.5">
      <c r="A39" s="195"/>
      <c r="B39" s="195"/>
      <c r="C39" s="195"/>
      <c r="D39" s="195"/>
      <c r="E39" s="195"/>
      <c r="F39" s="196"/>
      <c r="G39" s="195"/>
      <c r="H39" s="243"/>
      <c r="I39" s="197"/>
      <c r="J39" s="198"/>
      <c r="K39" s="258"/>
      <c r="L39" s="199"/>
      <c r="M39" s="200"/>
      <c r="N39" s="201"/>
    </row>
    <row r="40" spans="1:12" ht="12.75" customHeight="1">
      <c r="A40" s="312" t="s">
        <v>93</v>
      </c>
      <c r="B40" s="313"/>
      <c r="C40" s="313"/>
      <c r="D40" s="313"/>
      <c r="E40" s="313"/>
      <c r="F40" s="313"/>
      <c r="G40" s="313"/>
      <c r="H40" s="313"/>
      <c r="I40" s="313"/>
      <c r="J40" s="313"/>
      <c r="K40" s="313"/>
      <c r="L40" s="202"/>
    </row>
    <row r="41" spans="1:14" ht="12.75" customHeight="1">
      <c r="A41" s="203">
        <v>1</v>
      </c>
      <c r="B41" s="204" t="s">
        <v>217</v>
      </c>
      <c r="C41" s="204" t="s">
        <v>216</v>
      </c>
      <c r="D41" s="205">
        <v>17287671</v>
      </c>
      <c r="E41" s="205">
        <v>18946</v>
      </c>
      <c r="F41" s="185">
        <v>0.10959255298183314</v>
      </c>
      <c r="G41" s="152">
        <v>0.897505542066927</v>
      </c>
      <c r="H41" s="242">
        <v>0.68</v>
      </c>
      <c r="I41" s="152">
        <v>12883.28</v>
      </c>
      <c r="J41" s="180">
        <v>0.0010127681368394203</v>
      </c>
      <c r="K41" s="255" t="s">
        <v>328</v>
      </c>
      <c r="L41" s="206" t="s">
        <v>212</v>
      </c>
      <c r="M41" s="152"/>
      <c r="N41" s="181"/>
    </row>
    <row r="42" spans="1:15" ht="12.75" customHeight="1">
      <c r="A42" s="203">
        <v>2</v>
      </c>
      <c r="B42" s="204" t="s">
        <v>312</v>
      </c>
      <c r="C42" s="204" t="s">
        <v>243</v>
      </c>
      <c r="D42" s="205">
        <v>12443425</v>
      </c>
      <c r="E42" s="205">
        <v>704490</v>
      </c>
      <c r="F42" s="185">
        <v>5.661544148817548</v>
      </c>
      <c r="G42" s="207">
        <v>0.5596094621641188</v>
      </c>
      <c r="H42" s="242">
        <v>0.291</v>
      </c>
      <c r="I42" s="152">
        <v>205006.59</v>
      </c>
      <c r="J42" s="180">
        <v>0.01611578279709072</v>
      </c>
      <c r="K42" s="255" t="s">
        <v>329</v>
      </c>
      <c r="L42" s="206" t="s">
        <v>212</v>
      </c>
      <c r="M42" s="152"/>
      <c r="N42" s="181"/>
      <c r="O42" s="167"/>
    </row>
    <row r="43" spans="1:14" ht="12.75" customHeight="1">
      <c r="A43" s="203">
        <v>3</v>
      </c>
      <c r="B43" s="183" t="s">
        <v>207</v>
      </c>
      <c r="C43" s="183" t="s">
        <v>208</v>
      </c>
      <c r="D43" s="184">
        <v>441955312</v>
      </c>
      <c r="E43" s="184">
        <v>1150620</v>
      </c>
      <c r="F43" s="185">
        <v>0.2603</v>
      </c>
      <c r="G43" s="207">
        <v>0.3756003719733709</v>
      </c>
      <c r="H43" s="242">
        <v>0.25</v>
      </c>
      <c r="I43" s="152">
        <v>287655</v>
      </c>
      <c r="J43" s="180">
        <v>0.022612860886555553</v>
      </c>
      <c r="K43" s="255" t="s">
        <v>328</v>
      </c>
      <c r="L43" s="206" t="s">
        <v>212</v>
      </c>
      <c r="M43" s="152"/>
      <c r="N43" s="152"/>
    </row>
    <row r="44" spans="1:14" ht="12.75" customHeight="1">
      <c r="A44" s="203">
        <v>4</v>
      </c>
      <c r="B44" s="183" t="s">
        <v>209</v>
      </c>
      <c r="C44" s="183" t="s">
        <v>210</v>
      </c>
      <c r="D44" s="205">
        <v>385164196</v>
      </c>
      <c r="E44" s="205">
        <v>58890</v>
      </c>
      <c r="F44" s="185">
        <v>0.0153</v>
      </c>
      <c r="G44" s="207">
        <v>1.9737091186958735</v>
      </c>
      <c r="H44" s="242">
        <v>0.224</v>
      </c>
      <c r="I44" s="152">
        <v>13191.36</v>
      </c>
      <c r="J44" s="180">
        <v>0.0010369866283724374</v>
      </c>
      <c r="K44" s="255" t="s">
        <v>328</v>
      </c>
      <c r="L44" s="206" t="s">
        <v>212</v>
      </c>
      <c r="M44" s="152"/>
      <c r="N44" s="152"/>
    </row>
    <row r="45" spans="1:15" ht="12.75" customHeight="1">
      <c r="A45" s="203">
        <v>5</v>
      </c>
      <c r="B45" s="183" t="s">
        <v>228</v>
      </c>
      <c r="C45" s="183" t="s">
        <v>211</v>
      </c>
      <c r="D45" s="184">
        <v>134637768</v>
      </c>
      <c r="E45" s="184">
        <v>96634</v>
      </c>
      <c r="F45" s="185">
        <v>0.07177332292080184</v>
      </c>
      <c r="G45" s="207">
        <v>0.998</v>
      </c>
      <c r="H45" s="242">
        <v>0.495</v>
      </c>
      <c r="I45" s="152">
        <v>47833.83</v>
      </c>
      <c r="J45" s="180">
        <v>0.0037602674852206556</v>
      </c>
      <c r="K45" s="255" t="s">
        <v>328</v>
      </c>
      <c r="L45" s="206" t="s">
        <v>212</v>
      </c>
      <c r="M45" s="152"/>
      <c r="N45" s="152"/>
      <c r="O45" s="167"/>
    </row>
    <row r="46" spans="1:15" ht="102">
      <c r="A46" s="203">
        <v>6</v>
      </c>
      <c r="B46" s="183" t="s">
        <v>303</v>
      </c>
      <c r="C46" s="183" t="s">
        <v>301</v>
      </c>
      <c r="D46" s="184">
        <v>1393</v>
      </c>
      <c r="E46" s="184">
        <v>7</v>
      </c>
      <c r="F46" s="185">
        <v>0.5025125628140703</v>
      </c>
      <c r="G46" s="208" t="s">
        <v>212</v>
      </c>
      <c r="H46" s="242">
        <v>0</v>
      </c>
      <c r="I46" s="152">
        <v>0</v>
      </c>
      <c r="J46" s="180">
        <v>0</v>
      </c>
      <c r="K46" s="255" t="s">
        <v>329</v>
      </c>
      <c r="L46" s="189">
        <v>0</v>
      </c>
      <c r="M46" s="152">
        <v>0</v>
      </c>
      <c r="N46" s="183" t="s">
        <v>311</v>
      </c>
      <c r="O46" s="167"/>
    </row>
    <row r="47" spans="1:15" ht="102">
      <c r="A47" s="203">
        <v>7</v>
      </c>
      <c r="B47" s="183" t="s">
        <v>302</v>
      </c>
      <c r="C47" s="183" t="s">
        <v>309</v>
      </c>
      <c r="D47" s="184">
        <v>14274</v>
      </c>
      <c r="E47" s="184">
        <v>12</v>
      </c>
      <c r="F47" s="185">
        <v>0.08406893652795291</v>
      </c>
      <c r="G47" s="208" t="s">
        <v>212</v>
      </c>
      <c r="H47" s="242">
        <v>0</v>
      </c>
      <c r="I47" s="152">
        <v>0</v>
      </c>
      <c r="J47" s="180">
        <v>0</v>
      </c>
      <c r="K47" s="255" t="s">
        <v>329</v>
      </c>
      <c r="L47" s="189">
        <v>0</v>
      </c>
      <c r="M47" s="152">
        <v>0</v>
      </c>
      <c r="N47" s="183" t="s">
        <v>323</v>
      </c>
      <c r="O47" s="167"/>
    </row>
    <row r="48" spans="1:15" ht="89.25">
      <c r="A48" s="203">
        <v>8</v>
      </c>
      <c r="B48" s="183" t="s">
        <v>310</v>
      </c>
      <c r="C48" s="183" t="s">
        <v>304</v>
      </c>
      <c r="D48" s="184">
        <v>2220149</v>
      </c>
      <c r="E48" s="184">
        <v>4251</v>
      </c>
      <c r="F48" s="185">
        <v>0.19147363532807932</v>
      </c>
      <c r="G48" s="208" t="s">
        <v>212</v>
      </c>
      <c r="H48" s="242">
        <v>0</v>
      </c>
      <c r="I48" s="152">
        <v>0</v>
      </c>
      <c r="J48" s="180">
        <v>0</v>
      </c>
      <c r="K48" s="255" t="s">
        <v>329</v>
      </c>
      <c r="L48" s="189">
        <v>0</v>
      </c>
      <c r="M48" s="152">
        <v>0</v>
      </c>
      <c r="N48" s="183" t="s">
        <v>322</v>
      </c>
      <c r="O48" s="167"/>
    </row>
    <row r="49" spans="1:15" ht="51">
      <c r="A49" s="203">
        <v>9</v>
      </c>
      <c r="B49" s="183" t="s">
        <v>305</v>
      </c>
      <c r="C49" s="183" t="s">
        <v>306</v>
      </c>
      <c r="D49" s="184">
        <v>35262434</v>
      </c>
      <c r="E49" s="184">
        <v>21960</v>
      </c>
      <c r="F49" s="185">
        <v>0.062275905287763174</v>
      </c>
      <c r="G49" s="208" t="s">
        <v>212</v>
      </c>
      <c r="H49" s="242">
        <v>0.023</v>
      </c>
      <c r="I49" s="152">
        <v>505.08</v>
      </c>
      <c r="J49" s="180">
        <v>3.970486790280537E-05</v>
      </c>
      <c r="K49" s="255" t="s">
        <v>328</v>
      </c>
      <c r="L49" s="189">
        <v>3.970486790280537E-05</v>
      </c>
      <c r="M49" s="152">
        <v>505.08</v>
      </c>
      <c r="N49" s="183" t="s">
        <v>321</v>
      </c>
      <c r="O49" s="167"/>
    </row>
    <row r="50" spans="1:15" ht="99.75" customHeight="1">
      <c r="A50" s="203">
        <v>10</v>
      </c>
      <c r="B50" s="183" t="s">
        <v>307</v>
      </c>
      <c r="C50" s="183" t="s">
        <v>308</v>
      </c>
      <c r="D50" s="184">
        <v>50000</v>
      </c>
      <c r="E50" s="184">
        <v>126</v>
      </c>
      <c r="F50" s="185">
        <v>0.252</v>
      </c>
      <c r="G50" s="208" t="s">
        <v>212</v>
      </c>
      <c r="H50" s="242">
        <v>57.6</v>
      </c>
      <c r="I50" s="152">
        <v>7257.6</v>
      </c>
      <c r="J50" s="180">
        <v>0.0005705275387887073</v>
      </c>
      <c r="K50" s="255" t="s">
        <v>328</v>
      </c>
      <c r="L50" s="206" t="s">
        <v>212</v>
      </c>
      <c r="M50" s="152"/>
      <c r="N50" s="152"/>
      <c r="O50" s="167"/>
    </row>
    <row r="51" spans="1:14" ht="12.75" customHeight="1">
      <c r="A51" s="203">
        <v>11</v>
      </c>
      <c r="B51" s="183" t="s">
        <v>219</v>
      </c>
      <c r="C51" s="183" t="s">
        <v>220</v>
      </c>
      <c r="D51" s="184">
        <v>35655181</v>
      </c>
      <c r="E51" s="184">
        <v>710000</v>
      </c>
      <c r="F51" s="185">
        <v>1.9912954585758518</v>
      </c>
      <c r="G51" s="207">
        <v>0.67</v>
      </c>
      <c r="H51" s="242">
        <v>0.16</v>
      </c>
      <c r="I51" s="152">
        <v>113600</v>
      </c>
      <c r="J51" s="180">
        <v>0.008930215003086026</v>
      </c>
      <c r="K51" s="255" t="s">
        <v>328</v>
      </c>
      <c r="L51" s="206" t="s">
        <v>212</v>
      </c>
      <c r="M51" s="152"/>
      <c r="N51" s="181"/>
    </row>
    <row r="52" spans="1:14" ht="63.75">
      <c r="A52" s="203">
        <v>12</v>
      </c>
      <c r="B52" s="183" t="s">
        <v>249</v>
      </c>
      <c r="C52" s="183" t="s">
        <v>250</v>
      </c>
      <c r="D52" s="184">
        <v>2548232</v>
      </c>
      <c r="E52" s="209">
        <v>300000</v>
      </c>
      <c r="F52" s="185">
        <v>11.77286840444669</v>
      </c>
      <c r="G52" s="187">
        <v>1</v>
      </c>
      <c r="H52" s="241">
        <v>0.4</v>
      </c>
      <c r="I52" s="152">
        <v>120000</v>
      </c>
      <c r="J52" s="180">
        <v>0.009433325707485238</v>
      </c>
      <c r="K52" s="255" t="s">
        <v>329</v>
      </c>
      <c r="L52" s="189">
        <v>0.0009255359644436086</v>
      </c>
      <c r="M52" s="152">
        <v>11773.611892262423</v>
      </c>
      <c r="N52" s="183" t="s">
        <v>338</v>
      </c>
    </row>
    <row r="53" spans="1:14" ht="13.5" customHeight="1">
      <c r="A53" s="322" t="s">
        <v>81</v>
      </c>
      <c r="B53" s="323"/>
      <c r="C53" s="323"/>
      <c r="D53" s="323"/>
      <c r="E53" s="323"/>
      <c r="F53" s="323"/>
      <c r="G53" s="323"/>
      <c r="H53" s="323"/>
      <c r="I53" s="193">
        <v>807932.7399999999</v>
      </c>
      <c r="J53" s="180">
        <v>0.06351243905134156</v>
      </c>
      <c r="K53" s="257"/>
      <c r="L53" s="194"/>
      <c r="M53" s="152"/>
      <c r="N53" s="181"/>
    </row>
    <row r="54" spans="1:12" ht="12.75" customHeight="1">
      <c r="A54" s="312" t="s">
        <v>84</v>
      </c>
      <c r="B54" s="313"/>
      <c r="C54" s="313"/>
      <c r="D54" s="313"/>
      <c r="E54" s="313"/>
      <c r="F54" s="313"/>
      <c r="G54" s="313"/>
      <c r="H54" s="313"/>
      <c r="I54" s="313"/>
      <c r="J54" s="313"/>
      <c r="K54" s="313"/>
      <c r="L54" s="202"/>
    </row>
    <row r="55" spans="1:14" ht="12.75" customHeight="1">
      <c r="A55" s="182"/>
      <c r="B55" s="183"/>
      <c r="C55" s="183"/>
      <c r="D55" s="184"/>
      <c r="E55" s="184"/>
      <c r="F55" s="185"/>
      <c r="G55" s="186"/>
      <c r="H55" s="241"/>
      <c r="I55" s="188"/>
      <c r="J55" s="180"/>
      <c r="K55" s="255"/>
      <c r="L55" s="206"/>
      <c r="M55" s="152"/>
      <c r="N55" s="181"/>
    </row>
    <row r="56" spans="1:14" ht="12.75" customHeight="1">
      <c r="A56" s="210"/>
      <c r="B56" s="183"/>
      <c r="C56" s="183"/>
      <c r="D56" s="184"/>
      <c r="E56" s="184"/>
      <c r="F56" s="185"/>
      <c r="G56" s="186"/>
      <c r="H56" s="241"/>
      <c r="I56" s="188"/>
      <c r="J56" s="180"/>
      <c r="K56" s="255"/>
      <c r="L56" s="206"/>
      <c r="M56" s="152"/>
      <c r="N56" s="211"/>
    </row>
    <row r="57" spans="1:14" ht="12.75" customHeight="1">
      <c r="A57" s="322" t="s">
        <v>82</v>
      </c>
      <c r="B57" s="323"/>
      <c r="C57" s="323"/>
      <c r="D57" s="323"/>
      <c r="E57" s="323"/>
      <c r="F57" s="323"/>
      <c r="G57" s="323"/>
      <c r="H57" s="323"/>
      <c r="I57" s="193"/>
      <c r="J57" s="180"/>
      <c r="K57" s="257"/>
      <c r="L57" s="194"/>
      <c r="M57" s="152"/>
      <c r="N57" s="181"/>
    </row>
    <row r="58" spans="1:14" ht="13.5" customHeight="1">
      <c r="A58" s="314" t="s">
        <v>90</v>
      </c>
      <c r="B58" s="319"/>
      <c r="C58" s="212"/>
      <c r="D58" s="212"/>
      <c r="E58" s="212"/>
      <c r="F58" s="213"/>
      <c r="G58" s="212"/>
      <c r="H58" s="244"/>
      <c r="I58" s="193">
        <v>5277806.68</v>
      </c>
      <c r="J58" s="180"/>
      <c r="K58" s="257"/>
      <c r="L58" s="194"/>
      <c r="M58" s="152"/>
      <c r="N58" s="181"/>
    </row>
    <row r="59" spans="1:12" ht="13.5" customHeight="1">
      <c r="A59" s="312" t="s">
        <v>91</v>
      </c>
      <c r="B59" s="313"/>
      <c r="C59" s="313"/>
      <c r="D59" s="313"/>
      <c r="E59" s="313"/>
      <c r="F59" s="313"/>
      <c r="G59" s="313"/>
      <c r="H59" s="313"/>
      <c r="I59" s="313"/>
      <c r="J59" s="313"/>
      <c r="K59" s="313"/>
      <c r="L59" s="202"/>
    </row>
    <row r="60" spans="1:20" ht="12.75">
      <c r="A60" s="182"/>
      <c r="B60" s="214"/>
      <c r="C60" s="183"/>
      <c r="D60" s="184"/>
      <c r="E60" s="183"/>
      <c r="F60" s="215"/>
      <c r="G60" s="186"/>
      <c r="H60" s="241"/>
      <c r="I60" s="188"/>
      <c r="J60" s="180"/>
      <c r="K60" s="255"/>
      <c r="L60" s="216"/>
      <c r="M60" s="152"/>
      <c r="N60" s="217"/>
      <c r="O60" s="197"/>
      <c r="P60" s="197"/>
      <c r="Q60" s="197"/>
      <c r="R60" s="197"/>
      <c r="S60" s="197"/>
      <c r="T60" s="197"/>
    </row>
    <row r="61" spans="1:20" ht="12.75">
      <c r="A61" s="285"/>
      <c r="B61" s="286"/>
      <c r="C61" s="287"/>
      <c r="D61" s="288"/>
      <c r="E61" s="287"/>
      <c r="F61" s="289"/>
      <c r="G61" s="290"/>
      <c r="H61" s="291"/>
      <c r="I61" s="292"/>
      <c r="J61" s="293"/>
      <c r="K61" s="294"/>
      <c r="L61" s="295"/>
      <c r="M61" s="296"/>
      <c r="N61" s="297"/>
      <c r="O61" s="197"/>
      <c r="P61" s="197"/>
      <c r="Q61" s="197"/>
      <c r="R61" s="197"/>
      <c r="S61" s="197"/>
      <c r="T61" s="197"/>
    </row>
    <row r="62" spans="1:14" ht="13.5" customHeight="1">
      <c r="A62" s="322" t="s">
        <v>79</v>
      </c>
      <c r="B62" s="323"/>
      <c r="C62" s="323"/>
      <c r="D62" s="323"/>
      <c r="E62" s="323"/>
      <c r="F62" s="323"/>
      <c r="G62" s="323"/>
      <c r="H62" s="323"/>
      <c r="I62" s="193">
        <v>0</v>
      </c>
      <c r="J62" s="180">
        <v>0</v>
      </c>
      <c r="K62" s="257"/>
      <c r="L62" s="194"/>
      <c r="M62" s="152"/>
      <c r="N62" s="220"/>
    </row>
    <row r="63" spans="1:12" ht="13.5" customHeight="1">
      <c r="A63" s="312" t="s">
        <v>92</v>
      </c>
      <c r="B63" s="313"/>
      <c r="C63" s="313"/>
      <c r="D63" s="313"/>
      <c r="E63" s="313"/>
      <c r="F63" s="313"/>
      <c r="G63" s="313"/>
      <c r="H63" s="313"/>
      <c r="I63" s="313"/>
      <c r="J63" s="313"/>
      <c r="K63" s="313"/>
      <c r="L63" s="202"/>
    </row>
    <row r="64" spans="1:14" ht="26.25">
      <c r="A64" s="221">
        <v>1</v>
      </c>
      <c r="B64" s="214" t="s">
        <v>314</v>
      </c>
      <c r="C64" s="183" t="s">
        <v>313</v>
      </c>
      <c r="D64" s="209">
        <v>15000</v>
      </c>
      <c r="E64" s="209">
        <v>1500</v>
      </c>
      <c r="F64" s="185">
        <v>10</v>
      </c>
      <c r="G64" s="219">
        <v>100</v>
      </c>
      <c r="H64" s="241">
        <v>79.79758</v>
      </c>
      <c r="I64" s="188">
        <v>119696.37</v>
      </c>
      <c r="J64" s="180">
        <v>0.009409457035113873</v>
      </c>
      <c r="K64" s="255" t="s">
        <v>329</v>
      </c>
      <c r="L64" s="189"/>
      <c r="M64" s="152"/>
      <c r="N64" s="181"/>
    </row>
    <row r="65" spans="1:14" ht="12.75">
      <c r="A65" s="210"/>
      <c r="B65" s="222" t="s">
        <v>212</v>
      </c>
      <c r="C65" s="210"/>
      <c r="D65" s="210"/>
      <c r="E65" s="210"/>
      <c r="F65" s="207"/>
      <c r="G65" s="210"/>
      <c r="H65" s="245"/>
      <c r="I65" s="210"/>
      <c r="J65" s="210"/>
      <c r="K65" s="259"/>
      <c r="L65" s="194"/>
      <c r="M65" s="152"/>
      <c r="N65" s="181"/>
    </row>
    <row r="66" spans="1:14" ht="12.75" customHeight="1">
      <c r="A66" s="322" t="s">
        <v>81</v>
      </c>
      <c r="B66" s="323"/>
      <c r="C66" s="323"/>
      <c r="D66" s="323"/>
      <c r="E66" s="323"/>
      <c r="F66" s="323"/>
      <c r="G66" s="323"/>
      <c r="H66" s="323"/>
      <c r="I66" s="193">
        <v>119696.37</v>
      </c>
      <c r="J66" s="223"/>
      <c r="K66" s="257"/>
      <c r="L66" s="194"/>
      <c r="M66" s="152"/>
      <c r="N66" s="181"/>
    </row>
    <row r="67" spans="1:12" ht="13.5" customHeight="1">
      <c r="A67" s="312" t="s">
        <v>94</v>
      </c>
      <c r="B67" s="313"/>
      <c r="C67" s="313"/>
      <c r="D67" s="313"/>
      <c r="E67" s="313"/>
      <c r="F67" s="313"/>
      <c r="G67" s="313"/>
      <c r="H67" s="313"/>
      <c r="I67" s="313"/>
      <c r="J67" s="313"/>
      <c r="K67" s="313"/>
      <c r="L67" s="202"/>
    </row>
    <row r="68" spans="1:17" ht="12.75">
      <c r="A68" s="182"/>
      <c r="B68" s="214"/>
      <c r="C68" s="183"/>
      <c r="D68" s="184"/>
      <c r="E68" s="183"/>
      <c r="F68" s="224"/>
      <c r="G68" s="187"/>
      <c r="H68" s="242"/>
      <c r="I68" s="188"/>
      <c r="J68" s="180"/>
      <c r="K68" s="255"/>
      <c r="L68" s="189"/>
      <c r="M68" s="152"/>
      <c r="N68" s="217"/>
      <c r="Q68" s="167"/>
    </row>
    <row r="69" spans="1:14" ht="12.75">
      <c r="A69" s="210"/>
      <c r="B69" s="222" t="s">
        <v>212</v>
      </c>
      <c r="C69" s="210"/>
      <c r="D69" s="210"/>
      <c r="E69" s="210"/>
      <c r="F69" s="207"/>
      <c r="G69" s="207"/>
      <c r="H69" s="245"/>
      <c r="I69" s="210"/>
      <c r="J69" s="210"/>
      <c r="K69" s="259"/>
      <c r="L69" s="194"/>
      <c r="M69" s="152"/>
      <c r="N69" s="181"/>
    </row>
    <row r="70" spans="1:14" ht="12.75" customHeight="1">
      <c r="A70" s="314"/>
      <c r="B70" s="315"/>
      <c r="C70" s="315"/>
      <c r="D70" s="315"/>
      <c r="E70" s="315"/>
      <c r="F70" s="315"/>
      <c r="G70" s="315"/>
      <c r="H70" s="315"/>
      <c r="I70" s="316"/>
      <c r="J70" s="223"/>
      <c r="K70" s="257"/>
      <c r="L70" s="194"/>
      <c r="M70" s="152"/>
      <c r="N70" s="181"/>
    </row>
    <row r="71" spans="1:14" ht="12.75" customHeight="1">
      <c r="A71" s="314" t="s">
        <v>95</v>
      </c>
      <c r="B71" s="319"/>
      <c r="C71" s="319"/>
      <c r="D71" s="319"/>
      <c r="E71" s="319"/>
      <c r="F71" s="319"/>
      <c r="G71" s="319"/>
      <c r="H71" s="319"/>
      <c r="I71" s="193">
        <v>119696.37</v>
      </c>
      <c r="J71" s="223"/>
      <c r="K71" s="257"/>
      <c r="L71" s="194"/>
      <c r="M71" s="152"/>
      <c r="N71" s="181"/>
    </row>
    <row r="72" spans="1:12" ht="13.5" customHeight="1">
      <c r="A72" s="312" t="s">
        <v>96</v>
      </c>
      <c r="B72" s="313"/>
      <c r="C72" s="313"/>
      <c r="D72" s="313"/>
      <c r="E72" s="313"/>
      <c r="F72" s="313"/>
      <c r="G72" s="313"/>
      <c r="H72" s="313"/>
      <c r="I72" s="313"/>
      <c r="J72" s="313"/>
      <c r="K72" s="313"/>
      <c r="L72" s="202"/>
    </row>
    <row r="73" spans="1:14" ht="12.75">
      <c r="A73" s="190"/>
      <c r="B73" s="214"/>
      <c r="C73" s="222"/>
      <c r="D73" s="185"/>
      <c r="E73" s="185"/>
      <c r="F73" s="224"/>
      <c r="G73" s="218"/>
      <c r="H73" s="246"/>
      <c r="I73" s="152"/>
      <c r="J73" s="180"/>
      <c r="K73" s="256"/>
      <c r="L73" s="189"/>
      <c r="M73" s="152"/>
      <c r="N73" s="183"/>
    </row>
    <row r="74" spans="1:14" ht="13.5" customHeight="1">
      <c r="A74" s="322" t="s">
        <v>79</v>
      </c>
      <c r="B74" s="323"/>
      <c r="C74" s="323"/>
      <c r="D74" s="323"/>
      <c r="E74" s="323"/>
      <c r="F74" s="323"/>
      <c r="G74" s="323"/>
      <c r="H74" s="323"/>
      <c r="I74" s="225">
        <v>0</v>
      </c>
      <c r="J74" s="180">
        <v>0</v>
      </c>
      <c r="K74" s="257"/>
      <c r="L74" s="194"/>
      <c r="M74" s="152"/>
      <c r="N74" s="181"/>
    </row>
    <row r="75" spans="1:12" ht="13.5" customHeight="1">
      <c r="A75" s="312" t="s">
        <v>97</v>
      </c>
      <c r="B75" s="313"/>
      <c r="C75" s="313"/>
      <c r="D75" s="313"/>
      <c r="E75" s="313"/>
      <c r="F75" s="313"/>
      <c r="G75" s="313"/>
      <c r="H75" s="313"/>
      <c r="I75" s="313"/>
      <c r="J75" s="313"/>
      <c r="K75" s="313"/>
      <c r="L75" s="202"/>
    </row>
    <row r="76" spans="1:15" ht="13.5">
      <c r="A76" s="221"/>
      <c r="B76" s="222" t="s">
        <v>212</v>
      </c>
      <c r="C76" s="183"/>
      <c r="D76" s="183"/>
      <c r="E76" s="183"/>
      <c r="F76" s="215"/>
      <c r="G76" s="183"/>
      <c r="H76" s="145"/>
      <c r="I76" s="183"/>
      <c r="J76" s="183"/>
      <c r="K76" s="255"/>
      <c r="L76" s="194"/>
      <c r="M76" s="152"/>
      <c r="N76" s="181"/>
      <c r="O76" s="167"/>
    </row>
    <row r="77" ht="12.75">
      <c r="L77" s="202"/>
    </row>
    <row r="78" spans="1:14" ht="64.5">
      <c r="A78" s="190">
        <v>1</v>
      </c>
      <c r="B78" s="214" t="s">
        <v>319</v>
      </c>
      <c r="C78" s="183" t="s">
        <v>283</v>
      </c>
      <c r="D78" s="226">
        <v>1148030</v>
      </c>
      <c r="E78" s="185">
        <v>302783</v>
      </c>
      <c r="F78" s="227">
        <v>26.374136564375494</v>
      </c>
      <c r="G78" s="218">
        <v>3.792139003841035</v>
      </c>
      <c r="H78" s="246">
        <v>5.5919</v>
      </c>
      <c r="I78" s="152">
        <v>1693132.2577</v>
      </c>
      <c r="J78" s="180">
        <v>0.13309890043944944</v>
      </c>
      <c r="K78" s="256" t="s">
        <v>265</v>
      </c>
      <c r="L78" s="189">
        <v>0.01305878997550795</v>
      </c>
      <c r="M78" s="152">
        <v>166119.0173702487</v>
      </c>
      <c r="N78" s="183" t="s">
        <v>339</v>
      </c>
    </row>
    <row r="79" spans="1:14" ht="63.75">
      <c r="A79" s="190">
        <v>2</v>
      </c>
      <c r="B79" s="183" t="s">
        <v>286</v>
      </c>
      <c r="C79" s="214" t="s">
        <v>267</v>
      </c>
      <c r="D79" s="185">
        <v>1679212</v>
      </c>
      <c r="E79" s="185">
        <v>302783</v>
      </c>
      <c r="F79" s="224">
        <v>18.03125513633776</v>
      </c>
      <c r="G79" s="218">
        <v>0.5326231600849454</v>
      </c>
      <c r="H79" s="246">
        <v>0.6863</v>
      </c>
      <c r="I79" s="152">
        <v>207799.9729</v>
      </c>
      <c r="J79" s="180">
        <v>0.01633537355310255</v>
      </c>
      <c r="K79" s="256" t="s">
        <v>265</v>
      </c>
      <c r="L79" s="189">
        <v>0.0016027195694113103</v>
      </c>
      <c r="M79" s="152">
        <v>20387.968601227076</v>
      </c>
      <c r="N79" s="183" t="s">
        <v>340</v>
      </c>
    </row>
    <row r="80" spans="1:14" ht="63.75">
      <c r="A80" s="190">
        <v>3</v>
      </c>
      <c r="B80" s="183" t="s">
        <v>285</v>
      </c>
      <c r="C80" s="214" t="s">
        <v>266</v>
      </c>
      <c r="D80" s="185">
        <v>991294</v>
      </c>
      <c r="E80" s="228">
        <v>237252</v>
      </c>
      <c r="F80" s="224">
        <v>23.93356562230781</v>
      </c>
      <c r="G80" s="218">
        <v>2.853885320250198</v>
      </c>
      <c r="H80" s="246">
        <v>2.9518</v>
      </c>
      <c r="I80" s="152">
        <v>700320.4536</v>
      </c>
      <c r="J80" s="180">
        <v>0.05505292448685503</v>
      </c>
      <c r="K80" s="256" t="s">
        <v>265</v>
      </c>
      <c r="L80" s="189">
        <v>0.005401431387018846</v>
      </c>
      <c r="M80" s="152">
        <v>68710.84350749645</v>
      </c>
      <c r="N80" s="183" t="s">
        <v>341</v>
      </c>
    </row>
    <row r="81" spans="1:14" ht="64.5">
      <c r="A81" s="190">
        <v>4</v>
      </c>
      <c r="B81" s="183" t="s">
        <v>284</v>
      </c>
      <c r="C81" s="229" t="s">
        <v>268</v>
      </c>
      <c r="D81" s="226">
        <v>1489864</v>
      </c>
      <c r="E81" s="185">
        <v>166109</v>
      </c>
      <c r="F81" s="224">
        <v>11.14927268529208</v>
      </c>
      <c r="G81" s="218">
        <v>6.3731222269714465</v>
      </c>
      <c r="H81" s="246">
        <v>2.672</v>
      </c>
      <c r="I81" s="152">
        <v>443843.248</v>
      </c>
      <c r="J81" s="180">
        <v>0.03489098267876789</v>
      </c>
      <c r="K81" s="256" t="s">
        <v>265</v>
      </c>
      <c r="L81" s="189">
        <v>0.0034232740716621983</v>
      </c>
      <c r="M81" s="152">
        <v>43546.984524609834</v>
      </c>
      <c r="N81" s="183" t="s">
        <v>341</v>
      </c>
    </row>
    <row r="82" spans="1:14" ht="12.75" customHeight="1">
      <c r="A82" s="322" t="s">
        <v>81</v>
      </c>
      <c r="B82" s="323"/>
      <c r="C82" s="323"/>
      <c r="D82" s="323"/>
      <c r="E82" s="323"/>
      <c r="F82" s="323"/>
      <c r="G82" s="323"/>
      <c r="H82" s="323"/>
      <c r="I82" s="225">
        <v>3045095.9322</v>
      </c>
      <c r="J82" s="223"/>
      <c r="K82" s="260"/>
      <c r="L82" s="194"/>
      <c r="M82" s="152"/>
      <c r="N82" s="181"/>
    </row>
    <row r="83" spans="1:17" ht="13.5" customHeight="1">
      <c r="A83" s="312" t="s">
        <v>98</v>
      </c>
      <c r="B83" s="313"/>
      <c r="C83" s="313"/>
      <c r="D83" s="313"/>
      <c r="E83" s="313"/>
      <c r="F83" s="313"/>
      <c r="G83" s="313"/>
      <c r="H83" s="313"/>
      <c r="I83" s="313"/>
      <c r="J83" s="313"/>
      <c r="K83" s="313"/>
      <c r="L83" s="202"/>
      <c r="Q83" s="230"/>
    </row>
    <row r="84" spans="1:14" ht="63.75">
      <c r="A84" s="182">
        <v>1</v>
      </c>
      <c r="B84" s="231" t="s">
        <v>257</v>
      </c>
      <c r="C84" s="214" t="s">
        <v>258</v>
      </c>
      <c r="D84" s="232">
        <v>245876.994</v>
      </c>
      <c r="E84" s="184">
        <v>16420</v>
      </c>
      <c r="F84" s="233">
        <v>6.678135978838264</v>
      </c>
      <c r="G84" s="183">
        <v>119.3499</v>
      </c>
      <c r="H84" s="247">
        <v>0.0002</v>
      </c>
      <c r="I84" s="152">
        <v>3.2840000000000003</v>
      </c>
      <c r="J84" s="180">
        <v>2.5815868019484607E-07</v>
      </c>
      <c r="K84" s="256" t="s">
        <v>265</v>
      </c>
      <c r="L84" s="189">
        <v>0</v>
      </c>
      <c r="M84" s="152">
        <v>0.32220451211824835</v>
      </c>
      <c r="N84" s="183" t="s">
        <v>342</v>
      </c>
    </row>
    <row r="85" spans="1:14" ht="63.75">
      <c r="A85" s="182">
        <v>2</v>
      </c>
      <c r="B85" s="214" t="s">
        <v>251</v>
      </c>
      <c r="C85" s="222" t="s">
        <v>212</v>
      </c>
      <c r="D85" s="185">
        <v>59899732.0845</v>
      </c>
      <c r="E85" s="184">
        <v>9467572</v>
      </c>
      <c r="F85" s="233">
        <v>15.805700076661752</v>
      </c>
      <c r="G85" s="234">
        <v>0.10034251653961544</v>
      </c>
      <c r="H85" s="246">
        <v>0.0664</v>
      </c>
      <c r="I85" s="152">
        <v>628646.7808</v>
      </c>
      <c r="J85" s="180">
        <v>0.04941858198540398</v>
      </c>
      <c r="K85" s="256" t="s">
        <v>265</v>
      </c>
      <c r="L85" s="189">
        <v>0.0048486267046841496</v>
      </c>
      <c r="M85" s="152">
        <v>61678.69345382808</v>
      </c>
      <c r="N85" s="183" t="s">
        <v>342</v>
      </c>
    </row>
    <row r="86" spans="1:14" ht="13.5" customHeight="1">
      <c r="A86" s="322" t="s">
        <v>82</v>
      </c>
      <c r="B86" s="323"/>
      <c r="C86" s="323"/>
      <c r="D86" s="323"/>
      <c r="E86" s="323"/>
      <c r="F86" s="323"/>
      <c r="G86" s="323"/>
      <c r="H86" s="323"/>
      <c r="I86" s="225">
        <v>628650.0647999999</v>
      </c>
      <c r="J86" s="180">
        <v>0.049418840144084174</v>
      </c>
      <c r="K86" s="257"/>
      <c r="L86" s="194"/>
      <c r="M86" s="152"/>
      <c r="N86" s="181"/>
    </row>
    <row r="87" spans="1:14" ht="12.75" customHeight="1">
      <c r="A87" s="314" t="s">
        <v>99</v>
      </c>
      <c r="B87" s="315"/>
      <c r="C87" s="315"/>
      <c r="D87" s="315"/>
      <c r="E87" s="315"/>
      <c r="F87" s="315"/>
      <c r="G87" s="315"/>
      <c r="H87" s="315"/>
      <c r="I87" s="316"/>
      <c r="J87" s="235"/>
      <c r="K87" s="260"/>
      <c r="L87" s="194"/>
      <c r="M87" s="152"/>
      <c r="N87" s="181"/>
    </row>
    <row r="88" spans="1:12" ht="13.5" customHeight="1">
      <c r="A88" s="312" t="s">
        <v>101</v>
      </c>
      <c r="B88" s="313"/>
      <c r="C88" s="313"/>
      <c r="D88" s="313"/>
      <c r="E88" s="313"/>
      <c r="F88" s="313"/>
      <c r="G88" s="313"/>
      <c r="H88" s="313"/>
      <c r="I88" s="313"/>
      <c r="J88" s="313"/>
      <c r="K88" s="313"/>
      <c r="L88" s="202"/>
    </row>
    <row r="89" spans="1:14" ht="13.5">
      <c r="A89" s="221"/>
      <c r="B89" s="222" t="s">
        <v>212</v>
      </c>
      <c r="C89" s="183"/>
      <c r="D89" s="183"/>
      <c r="E89" s="183"/>
      <c r="F89" s="186"/>
      <c r="G89" s="183"/>
      <c r="H89" s="145"/>
      <c r="I89" s="188"/>
      <c r="J89" s="183"/>
      <c r="K89" s="261"/>
      <c r="L89" s="194"/>
      <c r="M89" s="152"/>
      <c r="N89" s="181"/>
    </row>
    <row r="90" spans="1:14" ht="13.5">
      <c r="A90" s="236"/>
      <c r="B90" s="222" t="s">
        <v>212</v>
      </c>
      <c r="C90" s="191"/>
      <c r="D90" s="191"/>
      <c r="E90" s="191"/>
      <c r="F90" s="219"/>
      <c r="G90" s="191"/>
      <c r="H90" s="248"/>
      <c r="I90" s="188"/>
      <c r="J90" s="191"/>
      <c r="K90" s="262"/>
      <c r="L90" s="194"/>
      <c r="M90" s="152"/>
      <c r="N90" s="181"/>
    </row>
    <row r="91" spans="1:14" ht="12.75" customHeight="1">
      <c r="A91" s="314" t="s">
        <v>79</v>
      </c>
      <c r="B91" s="315"/>
      <c r="C91" s="315"/>
      <c r="D91" s="315"/>
      <c r="E91" s="315"/>
      <c r="F91" s="315"/>
      <c r="G91" s="315"/>
      <c r="H91" s="315"/>
      <c r="I91" s="316"/>
      <c r="J91" s="223"/>
      <c r="K91" s="263"/>
      <c r="L91" s="194"/>
      <c r="M91" s="152"/>
      <c r="N91" s="181"/>
    </row>
    <row r="92" spans="1:14" ht="13.5" customHeight="1">
      <c r="A92" s="312" t="s">
        <v>102</v>
      </c>
      <c r="B92" s="313"/>
      <c r="C92" s="313"/>
      <c r="D92" s="313"/>
      <c r="E92" s="313"/>
      <c r="F92" s="313"/>
      <c r="G92" s="313"/>
      <c r="H92" s="313"/>
      <c r="I92" s="313"/>
      <c r="J92" s="313"/>
      <c r="K92" s="313"/>
      <c r="L92" s="199"/>
      <c r="M92" s="200"/>
      <c r="N92" s="201"/>
    </row>
    <row r="93" spans="1:17" ht="13.5">
      <c r="A93" s="221"/>
      <c r="B93" s="222" t="s">
        <v>212</v>
      </c>
      <c r="C93" s="183"/>
      <c r="D93" s="183"/>
      <c r="E93" s="183"/>
      <c r="F93" s="186"/>
      <c r="G93" s="183"/>
      <c r="H93" s="145"/>
      <c r="I93" s="183"/>
      <c r="J93" s="183"/>
      <c r="K93" s="261"/>
      <c r="L93" s="181"/>
      <c r="M93" s="152"/>
      <c r="N93" s="181"/>
      <c r="Q93" s="167"/>
    </row>
    <row r="94" spans="1:14" ht="12.75">
      <c r="A94" s="210"/>
      <c r="B94" s="222" t="s">
        <v>212</v>
      </c>
      <c r="C94" s="210"/>
      <c r="D94" s="210"/>
      <c r="E94" s="210"/>
      <c r="F94" s="207"/>
      <c r="G94" s="210"/>
      <c r="H94" s="245"/>
      <c r="I94" s="210"/>
      <c r="J94" s="210"/>
      <c r="K94" s="264"/>
      <c r="L94" s="181"/>
      <c r="M94" s="152"/>
      <c r="N94" s="181"/>
    </row>
    <row r="95" spans="1:14" ht="12.75" customHeight="1">
      <c r="A95" s="314" t="s">
        <v>81</v>
      </c>
      <c r="B95" s="315"/>
      <c r="C95" s="315"/>
      <c r="D95" s="315"/>
      <c r="E95" s="315"/>
      <c r="F95" s="315"/>
      <c r="G95" s="315"/>
      <c r="H95" s="315"/>
      <c r="I95" s="316"/>
      <c r="J95" s="223"/>
      <c r="K95" s="263"/>
      <c r="L95" s="181"/>
      <c r="M95" s="152"/>
      <c r="N95" s="181"/>
    </row>
    <row r="96" spans="1:14" ht="13.5" customHeight="1">
      <c r="A96" s="312" t="s">
        <v>103</v>
      </c>
      <c r="B96" s="313"/>
      <c r="C96" s="313"/>
      <c r="D96" s="313"/>
      <c r="E96" s="313"/>
      <c r="F96" s="313"/>
      <c r="G96" s="313"/>
      <c r="H96" s="313"/>
      <c r="I96" s="313"/>
      <c r="J96" s="313"/>
      <c r="K96" s="313"/>
      <c r="L96" s="181"/>
      <c r="M96" s="152"/>
      <c r="N96" s="181"/>
    </row>
    <row r="97" spans="1:11" ht="13.5">
      <c r="A97" s="221"/>
      <c r="B97" s="222" t="s">
        <v>212</v>
      </c>
      <c r="C97" s="183"/>
      <c r="D97" s="183"/>
      <c r="E97" s="183"/>
      <c r="F97" s="186"/>
      <c r="G97" s="183"/>
      <c r="H97" s="145"/>
      <c r="I97" s="183"/>
      <c r="J97" s="183"/>
      <c r="K97" s="255"/>
    </row>
    <row r="98" spans="1:14" ht="12.75">
      <c r="A98" s="210"/>
      <c r="B98" s="222" t="s">
        <v>212</v>
      </c>
      <c r="C98" s="210"/>
      <c r="D98" s="210"/>
      <c r="E98" s="210"/>
      <c r="F98" s="207"/>
      <c r="G98" s="210"/>
      <c r="H98" s="245"/>
      <c r="I98" s="210"/>
      <c r="J98" s="210"/>
      <c r="K98" s="259"/>
      <c r="L98" s="181"/>
      <c r="M98" s="152"/>
      <c r="N98" s="181"/>
    </row>
    <row r="99" spans="1:14" ht="12.75" customHeight="1">
      <c r="A99" s="317" t="s">
        <v>82</v>
      </c>
      <c r="B99" s="318"/>
      <c r="C99" s="318"/>
      <c r="D99" s="318"/>
      <c r="E99" s="318"/>
      <c r="F99" s="318"/>
      <c r="G99" s="318"/>
      <c r="H99" s="318"/>
      <c r="I99" s="318"/>
      <c r="J99" s="198"/>
      <c r="K99" s="258"/>
      <c r="L99" s="201"/>
      <c r="M99" s="200"/>
      <c r="N99" s="201"/>
    </row>
    <row r="100" spans="1:14" ht="12.75" customHeight="1">
      <c r="A100" s="320" t="s">
        <v>104</v>
      </c>
      <c r="B100" s="321"/>
      <c r="C100" s="321"/>
      <c r="D100" s="321"/>
      <c r="E100" s="321"/>
      <c r="F100" s="321"/>
      <c r="G100" s="321"/>
      <c r="H100" s="321"/>
      <c r="I100" s="321"/>
      <c r="J100" s="237"/>
      <c r="K100" s="257"/>
      <c r="L100" s="181"/>
      <c r="M100" s="152"/>
      <c r="N100" s="181"/>
    </row>
    <row r="101" spans="1:14" ht="13.5" customHeight="1">
      <c r="A101" s="314" t="s">
        <v>105</v>
      </c>
      <c r="B101" s="319"/>
      <c r="C101" s="212"/>
      <c r="D101" s="212"/>
      <c r="E101" s="212"/>
      <c r="F101" s="213"/>
      <c r="G101" s="212"/>
      <c r="H101" s="244"/>
      <c r="I101" s="193">
        <v>9071249.027</v>
      </c>
      <c r="J101" s="180"/>
      <c r="K101" s="257"/>
      <c r="L101" s="216"/>
      <c r="M101" s="152">
        <v>736711.7749999998</v>
      </c>
      <c r="N101" s="181"/>
    </row>
  </sheetData>
  <sheetProtection/>
  <mergeCells count="37">
    <mergeCell ref="A1:B1"/>
    <mergeCell ref="A2:B2"/>
    <mergeCell ref="A3:B3"/>
    <mergeCell ref="A4:B4"/>
    <mergeCell ref="A59:K59"/>
    <mergeCell ref="A62:H62"/>
    <mergeCell ref="A40:K40"/>
    <mergeCell ref="A53:H53"/>
    <mergeCell ref="A54:K54"/>
    <mergeCell ref="A57:H57"/>
    <mergeCell ref="A66:H66"/>
    <mergeCell ref="A5:B5"/>
    <mergeCell ref="A6:B6"/>
    <mergeCell ref="A7:K7"/>
    <mergeCell ref="A9:K9"/>
    <mergeCell ref="A12:K12"/>
    <mergeCell ref="A63:K63"/>
    <mergeCell ref="A38:H38"/>
    <mergeCell ref="A58:B58"/>
    <mergeCell ref="A95:I95"/>
    <mergeCell ref="A83:K83"/>
    <mergeCell ref="A86:H86"/>
    <mergeCell ref="A71:H71"/>
    <mergeCell ref="A82:H82"/>
    <mergeCell ref="A72:K72"/>
    <mergeCell ref="A74:H74"/>
    <mergeCell ref="A75:K75"/>
    <mergeCell ref="A96:K96"/>
    <mergeCell ref="A67:K67"/>
    <mergeCell ref="A70:I70"/>
    <mergeCell ref="A99:I99"/>
    <mergeCell ref="A101:B101"/>
    <mergeCell ref="A87:I87"/>
    <mergeCell ref="A88:K88"/>
    <mergeCell ref="A91:I91"/>
    <mergeCell ref="A92:K92"/>
    <mergeCell ref="A100:I100"/>
  </mergeCells>
  <printOptions horizontalCentered="1"/>
  <pageMargins left="0.07874015748031496" right="0.07874015748031496" top="0.1968503937007874" bottom="0.1968503937007874" header="0.5118110236220472" footer="0.5118110236220472"/>
  <pageSetup horizontalDpi="600" verticalDpi="600" orientation="landscape" scale="60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zoomScale="85" zoomScaleNormal="85" zoomScalePageLayoutView="0" workbookViewId="0" topLeftCell="A1">
      <selection activeCell="F23" sqref="F23"/>
    </sheetView>
  </sheetViews>
  <sheetFormatPr defaultColWidth="9.140625" defaultRowHeight="12.75"/>
  <cols>
    <col min="1" max="1" width="9.7109375" style="32" customWidth="1"/>
    <col min="2" max="2" width="14.57421875" style="32" customWidth="1"/>
    <col min="3" max="3" width="14.00390625" style="32" customWidth="1"/>
    <col min="4" max="4" width="13.7109375" style="32" customWidth="1"/>
    <col min="5" max="5" width="8.00390625" style="32" customWidth="1"/>
    <col min="6" max="6" width="14.140625" style="32" customWidth="1"/>
    <col min="7" max="7" width="11.00390625" style="32" customWidth="1"/>
    <col min="8" max="8" width="12.00390625" style="32" customWidth="1"/>
    <col min="9" max="9" width="11.7109375" style="32" customWidth="1"/>
    <col min="10" max="10" width="12.140625" style="32" customWidth="1"/>
    <col min="11" max="11" width="13.7109375" style="32" customWidth="1"/>
    <col min="12" max="12" width="13.8515625" style="32" customWidth="1"/>
    <col min="13" max="13" width="12.421875" style="32" customWidth="1"/>
    <col min="14" max="14" width="12.00390625" style="32" bestFit="1" customWidth="1"/>
    <col min="15" max="16384" width="9.140625" style="32" customWidth="1"/>
  </cols>
  <sheetData>
    <row r="1" spans="1:14" ht="12.75" customHeight="1">
      <c r="A1" s="333" t="s">
        <v>46</v>
      </c>
      <c r="B1" s="333"/>
      <c r="C1" s="333"/>
      <c r="D1" s="84" t="str">
        <f>'Prilog 2'!D1</f>
        <v>ZIF "FORTUNA FOND" d.d.</v>
      </c>
      <c r="E1" s="53"/>
      <c r="N1" s="32" t="s">
        <v>153</v>
      </c>
    </row>
    <row r="2" spans="1:5" ht="12.75" customHeight="1">
      <c r="A2" s="333" t="s">
        <v>47</v>
      </c>
      <c r="B2" s="333"/>
      <c r="C2" s="333"/>
      <c r="D2" s="84" t="str">
        <f>'Prilog 2'!D2</f>
        <v>ZJP-031-03</v>
      </c>
      <c r="E2" s="53"/>
    </row>
    <row r="3" spans="1:5" ht="12.75" customHeight="1">
      <c r="A3" s="333" t="s">
        <v>48</v>
      </c>
      <c r="B3" s="333"/>
      <c r="C3" s="333"/>
      <c r="D3" s="84" t="str">
        <f>'Prilog 2'!D3</f>
        <v>LILIUM ASSET MANAGEMENT d.o.o. Sarajevo</v>
      </c>
      <c r="E3" s="53"/>
    </row>
    <row r="4" spans="1:5" ht="12.75" customHeight="1">
      <c r="A4" s="333" t="s">
        <v>49</v>
      </c>
      <c r="B4" s="333"/>
      <c r="C4" s="333"/>
      <c r="D4" s="84"/>
      <c r="E4" s="53"/>
    </row>
    <row r="5" spans="1:5" ht="12.75" customHeight="1">
      <c r="A5" s="333" t="s">
        <v>50</v>
      </c>
      <c r="B5" s="333"/>
      <c r="C5" s="333"/>
      <c r="D5" s="84" t="str">
        <f>'Prilog 2'!D5</f>
        <v>4201337670008</v>
      </c>
      <c r="E5" s="53"/>
    </row>
    <row r="6" spans="1:5" ht="12.75" customHeight="1">
      <c r="A6" s="333" t="s">
        <v>51</v>
      </c>
      <c r="B6" s="333"/>
      <c r="C6" s="333"/>
      <c r="D6" s="84" t="str">
        <f>'Prilog 2'!D6</f>
        <v>4263012890007</v>
      </c>
      <c r="E6" s="53"/>
    </row>
    <row r="7" spans="1:14" ht="14.25" customHeight="1">
      <c r="A7" s="330" t="s">
        <v>349</v>
      </c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</row>
    <row r="8" ht="14.25" customHeight="1"/>
    <row r="9" spans="1:14" s="58" customFormat="1" ht="14.25" customHeight="1">
      <c r="A9" s="331" t="s">
        <v>253</v>
      </c>
      <c r="B9" s="331" t="s">
        <v>116</v>
      </c>
      <c r="C9" s="331"/>
      <c r="D9" s="331"/>
      <c r="E9" s="331"/>
      <c r="F9" s="331"/>
      <c r="G9" s="331" t="s">
        <v>117</v>
      </c>
      <c r="H9" s="331"/>
      <c r="I9" s="331"/>
      <c r="J9" s="331"/>
      <c r="K9" s="331"/>
      <c r="L9" s="328" t="s">
        <v>113</v>
      </c>
      <c r="M9" s="328" t="s">
        <v>114</v>
      </c>
      <c r="N9" s="328" t="s">
        <v>115</v>
      </c>
    </row>
    <row r="10" spans="1:14" s="58" customFormat="1" ht="67.5" customHeight="1">
      <c r="A10" s="332"/>
      <c r="B10" s="120" t="s">
        <v>107</v>
      </c>
      <c r="C10" s="121" t="s">
        <v>106</v>
      </c>
      <c r="D10" s="120" t="s">
        <v>108</v>
      </c>
      <c r="E10" s="120" t="s">
        <v>125</v>
      </c>
      <c r="F10" s="126" t="s">
        <v>118</v>
      </c>
      <c r="G10" s="120" t="s">
        <v>124</v>
      </c>
      <c r="H10" s="120" t="s">
        <v>111</v>
      </c>
      <c r="I10" s="120" t="s">
        <v>112</v>
      </c>
      <c r="J10" s="120" t="s">
        <v>126</v>
      </c>
      <c r="K10" s="127" t="s">
        <v>118</v>
      </c>
      <c r="L10" s="329"/>
      <c r="M10" s="329"/>
      <c r="N10" s="329"/>
    </row>
    <row r="11" spans="1:14" s="129" customFormat="1" ht="11.25">
      <c r="A11" s="122">
        <v>1</v>
      </c>
      <c r="B11" s="122">
        <v>2</v>
      </c>
      <c r="C11" s="122">
        <v>3</v>
      </c>
      <c r="D11" s="122">
        <v>4</v>
      </c>
      <c r="E11" s="122">
        <v>5</v>
      </c>
      <c r="F11" s="128">
        <v>7</v>
      </c>
      <c r="G11" s="122">
        <v>8</v>
      </c>
      <c r="H11" s="122">
        <v>9</v>
      </c>
      <c r="I11" s="122">
        <v>10</v>
      </c>
      <c r="J11" s="122">
        <v>12</v>
      </c>
      <c r="K11" s="122">
        <v>15</v>
      </c>
      <c r="L11" s="122" t="s">
        <v>254</v>
      </c>
      <c r="M11" s="122">
        <v>17</v>
      </c>
      <c r="N11" s="122" t="s">
        <v>255</v>
      </c>
    </row>
    <row r="12" spans="1:14" ht="12.75">
      <c r="A12" s="306" t="s">
        <v>346</v>
      </c>
      <c r="B12" s="146">
        <v>3361803.6174193565</v>
      </c>
      <c r="C12" s="146">
        <v>10174192.40935484</v>
      </c>
      <c r="D12" s="146">
        <v>201826.03870967746</v>
      </c>
      <c r="E12" s="130">
        <v>0</v>
      </c>
      <c r="F12" s="147">
        <v>13737822.06548387</v>
      </c>
      <c r="G12" s="147">
        <v>0</v>
      </c>
      <c r="H12" s="147">
        <v>17448.874516129028</v>
      </c>
      <c r="I12" s="147">
        <v>5267.313870967742</v>
      </c>
      <c r="J12" s="147">
        <v>0</v>
      </c>
      <c r="K12" s="147">
        <v>22716.188387096783</v>
      </c>
      <c r="L12" s="131">
        <v>13715105.877096776</v>
      </c>
      <c r="M12" s="132">
        <v>2235737</v>
      </c>
      <c r="N12" s="130">
        <v>6.134489824651458</v>
      </c>
    </row>
    <row r="13" spans="1:14" ht="12.75">
      <c r="A13" s="306" t="s">
        <v>326</v>
      </c>
      <c r="B13" s="146">
        <v>3354835.737586208</v>
      </c>
      <c r="C13" s="146">
        <v>10135009.236206895</v>
      </c>
      <c r="D13" s="146">
        <v>174471.34034482762</v>
      </c>
      <c r="E13" s="130">
        <v>0</v>
      </c>
      <c r="F13" s="147">
        <v>13664316.31413793</v>
      </c>
      <c r="G13" s="147">
        <v>0.5475862068965517</v>
      </c>
      <c r="H13" s="147">
        <v>10032.111379310329</v>
      </c>
      <c r="I13" s="147">
        <v>6564.970689655172</v>
      </c>
      <c r="J13" s="147">
        <v>0</v>
      </c>
      <c r="K13" s="147">
        <v>16597.6296551724</v>
      </c>
      <c r="L13" s="131">
        <v>13647718.684482764</v>
      </c>
      <c r="M13" s="132">
        <v>2235737</v>
      </c>
      <c r="N13" s="130">
        <v>6.104348894562625</v>
      </c>
    </row>
    <row r="14" spans="1:14" ht="12.75">
      <c r="A14" s="306" t="s">
        <v>327</v>
      </c>
      <c r="B14" s="146">
        <v>3353904.6032258077</v>
      </c>
      <c r="C14" s="146">
        <v>9764969.032580646</v>
      </c>
      <c r="D14" s="146">
        <v>142629.0422580645</v>
      </c>
      <c r="E14" s="130">
        <v>0</v>
      </c>
      <c r="F14" s="147">
        <v>13261502.67806452</v>
      </c>
      <c r="G14" s="147">
        <v>0</v>
      </c>
      <c r="H14" s="147">
        <v>2594.4790322580643</v>
      </c>
      <c r="I14" s="147">
        <v>2754.546774193548</v>
      </c>
      <c r="J14" s="147">
        <v>0</v>
      </c>
      <c r="K14" s="147">
        <v>5349.025806451617</v>
      </c>
      <c r="L14" s="131">
        <v>13256153.652258065</v>
      </c>
      <c r="M14" s="132">
        <v>2235737</v>
      </c>
      <c r="N14" s="130">
        <v>5.929209764949127</v>
      </c>
    </row>
    <row r="15" spans="1:14" ht="12.75">
      <c r="A15" s="306" t="s">
        <v>331</v>
      </c>
      <c r="B15" s="146">
        <v>3330715.576666666</v>
      </c>
      <c r="C15" s="146">
        <v>9124075.096333332</v>
      </c>
      <c r="D15" s="146">
        <v>142245.6336666667</v>
      </c>
      <c r="E15" s="130">
        <v>0</v>
      </c>
      <c r="F15" s="147">
        <v>12597036.30666667</v>
      </c>
      <c r="G15" s="147">
        <v>0</v>
      </c>
      <c r="H15" s="147">
        <v>1466.8600000000008</v>
      </c>
      <c r="I15" s="147">
        <v>2741.5199999999995</v>
      </c>
      <c r="J15" s="147">
        <v>0</v>
      </c>
      <c r="K15" s="147">
        <v>4208.380000000001</v>
      </c>
      <c r="L15" s="131">
        <v>12592827.926666666</v>
      </c>
      <c r="M15" s="132">
        <v>2235737</v>
      </c>
      <c r="N15" s="130">
        <v>5.632517566541443</v>
      </c>
    </row>
    <row r="16" spans="1:14" ht="12.75">
      <c r="A16" s="306" t="s">
        <v>347</v>
      </c>
      <c r="B16" s="146">
        <v>3317380.5467741955</v>
      </c>
      <c r="C16" s="146">
        <v>8989599.752258066</v>
      </c>
      <c r="D16" s="146">
        <v>276272.82483870967</v>
      </c>
      <c r="E16" s="130">
        <v>0</v>
      </c>
      <c r="F16" s="147">
        <v>12583253.123870965</v>
      </c>
      <c r="G16" s="147">
        <v>0</v>
      </c>
      <c r="H16" s="147">
        <v>2291.5461290322582</v>
      </c>
      <c r="I16" s="147">
        <v>2483.987096774193</v>
      </c>
      <c r="J16" s="147">
        <v>0</v>
      </c>
      <c r="K16" s="147">
        <v>4775.533225806452</v>
      </c>
      <c r="L16" s="131">
        <v>12578477.59064516</v>
      </c>
      <c r="M16" s="132">
        <v>2235737</v>
      </c>
      <c r="N16" s="130">
        <v>5.626098951104338</v>
      </c>
    </row>
    <row r="17" spans="1:14" ht="12.75">
      <c r="A17" s="306" t="s">
        <v>348</v>
      </c>
      <c r="B17" s="146">
        <v>3378914.010000003</v>
      </c>
      <c r="C17" s="146">
        <v>8939494.058666665</v>
      </c>
      <c r="D17" s="146">
        <v>277417.8873333334</v>
      </c>
      <c r="E17" s="130">
        <v>0</v>
      </c>
      <c r="F17" s="147">
        <v>12595825.956000002</v>
      </c>
      <c r="G17" s="147">
        <v>3.1379999999999995</v>
      </c>
      <c r="H17" s="147">
        <v>1322.698666666667</v>
      </c>
      <c r="I17" s="147">
        <v>1555.8329999999999</v>
      </c>
      <c r="J17" s="147">
        <v>0</v>
      </c>
      <c r="K17" s="147">
        <v>2881.6696666666667</v>
      </c>
      <c r="L17" s="131">
        <v>12592944.28633333</v>
      </c>
      <c r="M17" s="132">
        <v>2235737</v>
      </c>
      <c r="N17" s="130">
        <v>5.632569611869971</v>
      </c>
    </row>
    <row r="18" spans="1:14" ht="12.75">
      <c r="A18" s="133" t="s">
        <v>256</v>
      </c>
      <c r="B18" s="54">
        <f aca="true" t="shared" si="0" ref="B18:N18">AVERAGE(B12:B17)</f>
        <v>3349592.348612039</v>
      </c>
      <c r="C18" s="54">
        <f t="shared" si="0"/>
        <v>9521223.264233405</v>
      </c>
      <c r="D18" s="54">
        <f t="shared" si="0"/>
        <v>202477.12785854656</v>
      </c>
      <c r="E18" s="54">
        <f t="shared" si="0"/>
        <v>0</v>
      </c>
      <c r="F18" s="54">
        <f t="shared" si="0"/>
        <v>13073292.740703993</v>
      </c>
      <c r="G18" s="54">
        <f t="shared" si="0"/>
        <v>0.6142643678160918</v>
      </c>
      <c r="H18" s="54">
        <f t="shared" si="0"/>
        <v>5859.428287232724</v>
      </c>
      <c r="I18" s="54">
        <f t="shared" si="0"/>
        <v>3561.3619052651084</v>
      </c>
      <c r="J18" s="54">
        <f t="shared" si="0"/>
        <v>0</v>
      </c>
      <c r="K18" s="54">
        <f t="shared" si="0"/>
        <v>9421.404456865652</v>
      </c>
      <c r="L18" s="54">
        <f t="shared" si="0"/>
        <v>13063871.336247126</v>
      </c>
      <c r="M18" s="57">
        <f t="shared" si="0"/>
        <v>2235737</v>
      </c>
      <c r="N18" s="54">
        <f t="shared" si="0"/>
        <v>5.843205768946493</v>
      </c>
    </row>
    <row r="19" spans="1:14" ht="12.75">
      <c r="A19" s="123"/>
      <c r="B19" s="123"/>
      <c r="C19" s="123"/>
      <c r="D19" s="123"/>
      <c r="E19" s="123"/>
      <c r="F19" s="123"/>
      <c r="G19" s="104"/>
      <c r="H19" s="104"/>
      <c r="I19" s="104"/>
      <c r="J19" s="104"/>
      <c r="K19" s="104"/>
      <c r="L19" s="104"/>
      <c r="M19" s="104"/>
      <c r="N19" s="104"/>
    </row>
    <row r="20" spans="1:6" ht="12.75">
      <c r="A20" s="143" t="s">
        <v>360</v>
      </c>
      <c r="B20" s="308"/>
      <c r="C20" s="308"/>
      <c r="D20" s="308"/>
      <c r="E20" s="308"/>
      <c r="F20" s="309"/>
    </row>
    <row r="21" spans="1:6" ht="12.75">
      <c r="A21" s="19"/>
      <c r="B21" s="19"/>
      <c r="C21" s="19"/>
      <c r="D21" s="19"/>
      <c r="E21" s="19"/>
      <c r="F21" s="2"/>
    </row>
    <row r="22" spans="1:6" ht="12.75">
      <c r="A22" s="143" t="s">
        <v>281</v>
      </c>
      <c r="B22" s="144"/>
      <c r="C22" s="2"/>
      <c r="D22" s="93"/>
      <c r="E22" s="2"/>
      <c r="F22" s="2"/>
    </row>
    <row r="23" spans="1:6" ht="12.75">
      <c r="A23" s="143" t="s">
        <v>359</v>
      </c>
      <c r="B23" s="144"/>
      <c r="C23" s="93"/>
      <c r="D23" s="2"/>
      <c r="E23" s="2"/>
      <c r="F23" s="301">
        <v>10224251</v>
      </c>
    </row>
    <row r="24" spans="1:6" ht="12.75">
      <c r="A24" s="143" t="s">
        <v>282</v>
      </c>
      <c r="B24" s="144"/>
      <c r="C24" s="93"/>
      <c r="D24" s="2"/>
      <c r="E24" s="24"/>
      <c r="F24" s="300">
        <v>0.016</v>
      </c>
    </row>
    <row r="25" spans="1:8" ht="12.75">
      <c r="A25" s="143" t="s">
        <v>317</v>
      </c>
      <c r="B25" s="144"/>
      <c r="C25" s="93"/>
      <c r="D25" s="2"/>
      <c r="E25" s="2"/>
      <c r="F25" s="301">
        <f>+F23*F24/12*6</f>
        <v>81794.008</v>
      </c>
      <c r="H25" s="80"/>
    </row>
    <row r="34" ht="12.75">
      <c r="D34" s="80"/>
    </row>
  </sheetData>
  <sheetProtection/>
  <mergeCells count="13">
    <mergeCell ref="A1:C1"/>
    <mergeCell ref="A2:C2"/>
    <mergeCell ref="A3:C3"/>
    <mergeCell ref="A4:C4"/>
    <mergeCell ref="A5:C5"/>
    <mergeCell ref="A6:C6"/>
    <mergeCell ref="M9:M10"/>
    <mergeCell ref="N9:N10"/>
    <mergeCell ref="A7:N7"/>
    <mergeCell ref="B9:F9"/>
    <mergeCell ref="G9:K9"/>
    <mergeCell ref="L9:L10"/>
    <mergeCell ref="A9:A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showGridLines="0" zoomScalePageLayoutView="0" workbookViewId="0" topLeftCell="A1">
      <selection activeCell="E35" sqref="E35"/>
    </sheetView>
  </sheetViews>
  <sheetFormatPr defaultColWidth="9.140625" defaultRowHeight="12.75"/>
  <cols>
    <col min="1" max="1" width="13.140625" style="2" customWidth="1"/>
    <col min="2" max="2" width="36.00390625" style="2" customWidth="1"/>
    <col min="3" max="3" width="25.7109375" style="2" customWidth="1"/>
    <col min="4" max="4" width="20.140625" style="2" customWidth="1"/>
    <col min="5" max="16384" width="9.140625" style="2" customWidth="1"/>
  </cols>
  <sheetData>
    <row r="1" spans="1:5" ht="12.75">
      <c r="A1" s="15" t="s">
        <v>46</v>
      </c>
      <c r="B1" s="16"/>
      <c r="C1" s="48" t="s">
        <v>293</v>
      </c>
      <c r="D1" s="16"/>
      <c r="E1" s="2" t="s">
        <v>154</v>
      </c>
    </row>
    <row r="2" spans="1:4" ht="12.75" customHeight="1">
      <c r="A2" s="15" t="s">
        <v>47</v>
      </c>
      <c r="B2" s="16"/>
      <c r="C2" s="48" t="s">
        <v>213</v>
      </c>
      <c r="D2" s="16"/>
    </row>
    <row r="3" spans="1:4" ht="12.75" customHeight="1">
      <c r="A3" s="15" t="s">
        <v>48</v>
      </c>
      <c r="B3" s="16"/>
      <c r="C3" s="48" t="s">
        <v>294</v>
      </c>
      <c r="D3" s="16"/>
    </row>
    <row r="4" spans="1:4" ht="12.75" customHeight="1">
      <c r="A4" s="15" t="s">
        <v>49</v>
      </c>
      <c r="B4" s="16"/>
      <c r="C4" s="48"/>
      <c r="D4" s="16"/>
    </row>
    <row r="5" spans="1:4" ht="12.75" customHeight="1">
      <c r="A5" s="15" t="s">
        <v>50</v>
      </c>
      <c r="B5" s="16"/>
      <c r="C5" s="48" t="s">
        <v>295</v>
      </c>
      <c r="D5" s="16"/>
    </row>
    <row r="6" spans="1:4" ht="12.75" customHeight="1">
      <c r="A6" s="15" t="s">
        <v>51</v>
      </c>
      <c r="B6" s="16"/>
      <c r="C6" s="48" t="s">
        <v>214</v>
      </c>
      <c r="D6" s="16"/>
    </row>
    <row r="7" spans="1:4" ht="20.25" customHeight="1">
      <c r="A7" s="336" t="s">
        <v>332</v>
      </c>
      <c r="B7" s="337"/>
      <c r="C7" s="337"/>
      <c r="D7" s="337"/>
    </row>
    <row r="8" spans="1:4" ht="12.75">
      <c r="A8" s="338"/>
      <c r="B8" s="339"/>
      <c r="C8" s="339"/>
      <c r="D8" s="339"/>
    </row>
    <row r="9" spans="1:4" ht="12.75">
      <c r="A9" s="20" t="s">
        <v>0</v>
      </c>
      <c r="B9" s="20" t="s">
        <v>1</v>
      </c>
      <c r="C9" s="334" t="s">
        <v>53</v>
      </c>
      <c r="D9" s="334" t="s">
        <v>54</v>
      </c>
    </row>
    <row r="10" spans="1:4" ht="12.75">
      <c r="A10" s="21">
        <v>1</v>
      </c>
      <c r="B10" s="18">
        <v>2</v>
      </c>
      <c r="C10" s="335"/>
      <c r="D10" s="335"/>
    </row>
    <row r="11" spans="1:4" ht="12.75">
      <c r="A11" s="21" t="s">
        <v>2</v>
      </c>
      <c r="B11" s="17" t="s">
        <v>318</v>
      </c>
      <c r="C11" s="118">
        <v>5277806.68</v>
      </c>
      <c r="D11" s="37">
        <v>41.44460160516893</v>
      </c>
    </row>
    <row r="12" spans="1:4" ht="12.75">
      <c r="A12" s="21" t="s">
        <v>3</v>
      </c>
      <c r="B12" s="17" t="s">
        <v>4</v>
      </c>
      <c r="C12" s="118">
        <v>119696.37</v>
      </c>
      <c r="D12" s="37">
        <v>0.9399299119904283</v>
      </c>
    </row>
    <row r="13" spans="1:4" ht="12.75">
      <c r="A13" s="21" t="s">
        <v>5</v>
      </c>
      <c r="B13" s="17" t="s">
        <v>6</v>
      </c>
      <c r="C13" s="118">
        <v>3673745.997</v>
      </c>
      <c r="D13" s="37">
        <v>28.848525244628537</v>
      </c>
    </row>
    <row r="14" spans="1:4" ht="12.75">
      <c r="A14" s="21" t="s">
        <v>7</v>
      </c>
      <c r="B14" s="17" t="s">
        <v>8</v>
      </c>
      <c r="C14" s="119">
        <v>0</v>
      </c>
      <c r="D14" s="37">
        <v>0</v>
      </c>
    </row>
    <row r="15" spans="1:4" ht="12.75">
      <c r="A15" s="21" t="s">
        <v>9</v>
      </c>
      <c r="B15" s="17" t="s">
        <v>10</v>
      </c>
      <c r="C15" s="118">
        <v>3405727.54</v>
      </c>
      <c r="D15" s="37">
        <v>26.74387858993199</v>
      </c>
    </row>
    <row r="16" spans="1:4" ht="12.75">
      <c r="A16" s="21" t="s">
        <v>11</v>
      </c>
      <c r="B16" s="17" t="s">
        <v>12</v>
      </c>
      <c r="C16" s="119">
        <v>0</v>
      </c>
      <c r="D16" s="37">
        <v>0</v>
      </c>
    </row>
    <row r="17" spans="1:4" ht="12.75">
      <c r="A17" s="21" t="s">
        <v>13</v>
      </c>
      <c r="B17" s="17" t="s">
        <v>14</v>
      </c>
      <c r="C17" s="118">
        <v>257629.33</v>
      </c>
      <c r="D17" s="37">
        <v>2.023064805332467</v>
      </c>
    </row>
    <row r="18" spans="1:4" ht="12.75">
      <c r="A18" s="3" t="s">
        <v>15</v>
      </c>
      <c r="B18" s="4" t="s">
        <v>16</v>
      </c>
      <c r="C18" s="94">
        <v>12734605.897000002</v>
      </c>
      <c r="D18" s="36">
        <v>100.00000015705236</v>
      </c>
    </row>
    <row r="19" spans="1:4" ht="12.75">
      <c r="A19" s="5"/>
      <c r="B19" s="11"/>
      <c r="C19" s="11"/>
      <c r="D19" s="19"/>
    </row>
    <row r="20" spans="1:4" ht="12.75">
      <c r="A20" s="3" t="s">
        <v>17</v>
      </c>
      <c r="B20" s="4" t="s">
        <v>18</v>
      </c>
      <c r="C20" s="94">
        <v>13747.56</v>
      </c>
      <c r="D20" s="19"/>
    </row>
    <row r="21" spans="1:4" ht="12.75">
      <c r="A21" s="5"/>
      <c r="B21" s="11"/>
      <c r="C21" s="11"/>
      <c r="D21" s="19"/>
    </row>
    <row r="22" spans="1:4" ht="12.75">
      <c r="A22" s="3" t="s">
        <v>19</v>
      </c>
      <c r="B22" s="4" t="s">
        <v>20</v>
      </c>
      <c r="C22" s="94">
        <v>12720858.337000001</v>
      </c>
      <c r="D22" s="19"/>
    </row>
    <row r="23" spans="1:4" ht="12.75">
      <c r="A23" s="3" t="s">
        <v>21</v>
      </c>
      <c r="B23" s="4" t="s">
        <v>140</v>
      </c>
      <c r="C23" s="95">
        <v>2235737</v>
      </c>
      <c r="D23" s="19"/>
    </row>
    <row r="24" spans="1:4" ht="25.5">
      <c r="A24" s="3" t="s">
        <v>22</v>
      </c>
      <c r="B24" s="4" t="s">
        <v>141</v>
      </c>
      <c r="C24" s="96">
        <v>5.689782982971611</v>
      </c>
      <c r="D24" s="19"/>
    </row>
    <row r="25" spans="1:4" ht="12.75">
      <c r="A25" s="29" t="s">
        <v>222</v>
      </c>
      <c r="B25" s="5" t="s">
        <v>166</v>
      </c>
      <c r="C25" s="96">
        <v>1</v>
      </c>
      <c r="D25" s="32"/>
    </row>
  </sheetData>
  <sheetProtection/>
  <mergeCells count="4">
    <mergeCell ref="C9:C10"/>
    <mergeCell ref="D9:D10"/>
    <mergeCell ref="A7:D7"/>
    <mergeCell ref="A8:D8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37.00390625" style="2" customWidth="1"/>
    <col min="2" max="2" width="16.57421875" style="2" customWidth="1"/>
    <col min="3" max="3" width="16.7109375" style="2" customWidth="1"/>
    <col min="4" max="4" width="11.8515625" style="2" customWidth="1"/>
    <col min="5" max="5" width="11.00390625" style="2" customWidth="1"/>
    <col min="6" max="6" width="11.7109375" style="2" customWidth="1"/>
    <col min="7" max="16384" width="9.140625" style="2" customWidth="1"/>
  </cols>
  <sheetData>
    <row r="1" spans="1:4" ht="12.75">
      <c r="A1" s="15" t="s">
        <v>46</v>
      </c>
      <c r="B1" s="16"/>
      <c r="C1" s="48" t="str">
        <f>'Prilog 2'!D1</f>
        <v>ZIF "FORTUNA FOND" d.d.</v>
      </c>
      <c r="D1" s="16"/>
    </row>
    <row r="2" spans="1:4" ht="12.75">
      <c r="A2" s="15" t="s">
        <v>47</v>
      </c>
      <c r="B2" s="16"/>
      <c r="C2" s="48" t="str">
        <f>'Prilog 2'!D2</f>
        <v>ZJP-031-03</v>
      </c>
      <c r="D2" s="16"/>
    </row>
    <row r="3" spans="1:4" ht="12.75">
      <c r="A3" s="15" t="s">
        <v>48</v>
      </c>
      <c r="B3" s="16"/>
      <c r="C3" s="48" t="str">
        <f>'Prilog 2'!D3</f>
        <v>LILIUM ASSET MANAGEMENT d.o.o. Sarajevo</v>
      </c>
      <c r="D3" s="16"/>
    </row>
    <row r="4" spans="1:4" ht="12.75">
      <c r="A4" s="15" t="s">
        <v>49</v>
      </c>
      <c r="B4" s="16"/>
      <c r="C4" s="48"/>
      <c r="D4" s="16"/>
    </row>
    <row r="5" spans="1:4" ht="12.75">
      <c r="A5" s="15" t="s">
        <v>50</v>
      </c>
      <c r="B5" s="16"/>
      <c r="C5" s="48" t="str">
        <f>'Prilog 2'!D5</f>
        <v>4201337670008</v>
      </c>
      <c r="D5" s="16"/>
    </row>
    <row r="6" spans="1:4" ht="12.75">
      <c r="A6" s="15" t="s">
        <v>51</v>
      </c>
      <c r="B6" s="16"/>
      <c r="C6" s="48" t="str">
        <f>'Prilog 2'!D6</f>
        <v>4263012890007</v>
      </c>
      <c r="D6" s="16"/>
    </row>
    <row r="7" spans="1:4" ht="12.75">
      <c r="A7" s="15"/>
      <c r="B7" s="16"/>
      <c r="C7" s="16"/>
      <c r="D7" s="16"/>
    </row>
    <row r="8" spans="1:6" ht="12.75">
      <c r="A8" s="340" t="s">
        <v>165</v>
      </c>
      <c r="B8" s="337"/>
      <c r="C8" s="337"/>
      <c r="D8" s="337"/>
      <c r="E8" s="337"/>
      <c r="F8" s="337"/>
    </row>
    <row r="9" spans="1:6" ht="12.75">
      <c r="A9" s="341"/>
      <c r="B9" s="341"/>
      <c r="C9" s="341"/>
      <c r="D9" s="341"/>
      <c r="E9" s="341"/>
      <c r="F9" s="341"/>
    </row>
    <row r="10" spans="1:6" ht="12.75">
      <c r="A10" s="24"/>
      <c r="B10" s="24"/>
      <c r="C10" s="24"/>
      <c r="D10" s="24"/>
      <c r="E10" s="24"/>
      <c r="F10" s="24"/>
    </row>
    <row r="11" spans="1:6" ht="12.75">
      <c r="A11" s="24"/>
      <c r="B11" s="24"/>
      <c r="C11" s="24"/>
      <c r="D11" s="24"/>
      <c r="E11" s="24"/>
      <c r="F11" s="24"/>
    </row>
    <row r="12" spans="1:6" ht="12.75">
      <c r="A12" s="342" t="s">
        <v>52</v>
      </c>
      <c r="B12" s="335" t="s">
        <v>218</v>
      </c>
      <c r="C12" s="335" t="s">
        <v>122</v>
      </c>
      <c r="D12" s="342" t="s">
        <v>123</v>
      </c>
      <c r="E12" s="342"/>
      <c r="F12" s="342"/>
    </row>
    <row r="13" spans="1:6" ht="12.75">
      <c r="A13" s="342"/>
      <c r="B13" s="335"/>
      <c r="C13" s="335"/>
      <c r="D13" s="51" t="s">
        <v>331</v>
      </c>
      <c r="E13" s="51" t="s">
        <v>327</v>
      </c>
      <c r="F13" s="51" t="s">
        <v>326</v>
      </c>
    </row>
    <row r="14" spans="1:6" ht="12.75">
      <c r="A14" s="11" t="s">
        <v>120</v>
      </c>
      <c r="B14" s="51">
        <v>5.597452678915275</v>
      </c>
      <c r="C14" s="51">
        <v>5.5624823850032445</v>
      </c>
      <c r="D14" s="51">
        <v>5.569734203978375</v>
      </c>
      <c r="E14" s="51">
        <v>5.656423192888966</v>
      </c>
      <c r="F14" s="51">
        <v>6.071061448640874</v>
      </c>
    </row>
    <row r="15" spans="1:6" ht="12.75">
      <c r="A15" s="11" t="s">
        <v>121</v>
      </c>
      <c r="B15" s="51">
        <v>5.68978298431345</v>
      </c>
      <c r="C15" s="51">
        <v>5.7015451504358525</v>
      </c>
      <c r="D15" s="51">
        <v>5.698227904266021</v>
      </c>
      <c r="E15" s="51">
        <v>6.116769280107633</v>
      </c>
      <c r="F15" s="51">
        <v>6.163602109729364</v>
      </c>
    </row>
    <row r="16" spans="1:6" ht="12.75">
      <c r="A16" s="11" t="s">
        <v>34</v>
      </c>
      <c r="B16" s="51">
        <v>1</v>
      </c>
      <c r="C16" s="51" t="s">
        <v>212</v>
      </c>
      <c r="D16" s="51" t="s">
        <v>212</v>
      </c>
      <c r="E16" s="51" t="s">
        <v>212</v>
      </c>
      <c r="F16" s="51" t="s">
        <v>212</v>
      </c>
    </row>
    <row r="17" spans="1:6" ht="12.75">
      <c r="A17" s="11" t="s">
        <v>35</v>
      </c>
      <c r="B17" s="51">
        <v>1</v>
      </c>
      <c r="C17" s="51" t="s">
        <v>212</v>
      </c>
      <c r="D17" s="51" t="s">
        <v>212</v>
      </c>
      <c r="E17" s="51" t="s">
        <v>212</v>
      </c>
      <c r="F17" s="51" t="s">
        <v>212</v>
      </c>
    </row>
    <row r="18" spans="1:6" ht="12.75">
      <c r="A18" s="11" t="s">
        <v>119</v>
      </c>
      <c r="B18" s="51">
        <v>1</v>
      </c>
      <c r="C18" s="51" t="s">
        <v>212</v>
      </c>
      <c r="D18" s="51" t="s">
        <v>212</v>
      </c>
      <c r="E18" s="51" t="s">
        <v>212</v>
      </c>
      <c r="F18" s="51" t="s">
        <v>212</v>
      </c>
    </row>
    <row r="19" ht="12.75">
      <c r="B19" s="109"/>
    </row>
  </sheetData>
  <sheetProtection/>
  <mergeCells count="5">
    <mergeCell ref="A8:F9"/>
    <mergeCell ref="A12:A13"/>
    <mergeCell ref="B12:B13"/>
    <mergeCell ref="C12:C13"/>
    <mergeCell ref="D12:F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B25" sqref="B25"/>
    </sheetView>
  </sheetViews>
  <sheetFormatPr defaultColWidth="9.140625" defaultRowHeight="12.75"/>
  <cols>
    <col min="1" max="1" width="62.7109375" style="0" customWidth="1"/>
    <col min="2" max="2" width="14.57421875" style="0" customWidth="1"/>
    <col min="3" max="3" width="14.421875" style="0" customWidth="1"/>
  </cols>
  <sheetData>
    <row r="1" spans="1:4" ht="12.75">
      <c r="A1" s="42" t="s">
        <v>46</v>
      </c>
      <c r="B1" s="48" t="str">
        <f>'Prilog 2'!D1</f>
        <v>ZIF "FORTUNA FOND" d.d.</v>
      </c>
      <c r="C1" s="43"/>
      <c r="D1" s="43"/>
    </row>
    <row r="2" spans="1:4" ht="12.75">
      <c r="A2" s="42" t="s">
        <v>47</v>
      </c>
      <c r="B2" s="48" t="str">
        <f>'Prilog 2'!D2</f>
        <v>ZJP-031-03</v>
      </c>
      <c r="C2" s="42"/>
      <c r="D2" s="42"/>
    </row>
    <row r="3" spans="1:4" ht="12.75">
      <c r="A3" s="42" t="s">
        <v>48</v>
      </c>
      <c r="B3" s="48" t="str">
        <f>'Prilog 2'!D3</f>
        <v>LILIUM ASSET MANAGEMENT d.o.o. Sarajevo</v>
      </c>
      <c r="C3" s="42"/>
      <c r="D3" s="42"/>
    </row>
    <row r="4" spans="1:4" ht="12.75">
      <c r="A4" s="42" t="s">
        <v>49</v>
      </c>
      <c r="B4" s="48"/>
      <c r="C4" s="42"/>
      <c r="D4" s="42"/>
    </row>
    <row r="5" spans="1:4" ht="12.75">
      <c r="A5" s="42" t="s">
        <v>50</v>
      </c>
      <c r="B5" s="48" t="str">
        <f>'Prilog 2'!D5</f>
        <v>4201337670008</v>
      </c>
      <c r="C5" s="42"/>
      <c r="D5" s="42"/>
    </row>
    <row r="6" spans="1:4" ht="12.75">
      <c r="A6" s="42" t="s">
        <v>51</v>
      </c>
      <c r="B6" s="48" t="str">
        <f>'Prilog 2'!D6</f>
        <v>4263012890007</v>
      </c>
      <c r="C6" s="42"/>
      <c r="D6" s="42"/>
    </row>
    <row r="8" spans="1:3" ht="12.75">
      <c r="A8" s="343" t="s">
        <v>345</v>
      </c>
      <c r="B8" s="343"/>
      <c r="C8" s="343"/>
    </row>
    <row r="9" spans="1:3" ht="12.75">
      <c r="A9" s="344"/>
      <c r="B9" s="344"/>
      <c r="C9" s="344"/>
    </row>
    <row r="10" spans="1:3" ht="13.5" thickBot="1">
      <c r="A10" s="1"/>
      <c r="B10" s="1"/>
      <c r="C10" s="1"/>
    </row>
    <row r="11" spans="1:3" ht="13.5" customHeight="1">
      <c r="A11" s="345" t="s">
        <v>29</v>
      </c>
      <c r="B11" s="347" t="s">
        <v>30</v>
      </c>
      <c r="C11" s="347" t="s">
        <v>31</v>
      </c>
    </row>
    <row r="12" spans="1:3" ht="13.5" thickBot="1">
      <c r="A12" s="346"/>
      <c r="B12" s="348"/>
      <c r="C12" s="348"/>
    </row>
    <row r="13" spans="1:3" ht="13.5" thickTop="1">
      <c r="A13" s="6" t="s">
        <v>244</v>
      </c>
      <c r="B13" s="298">
        <v>81794.01000000001</v>
      </c>
      <c r="C13" s="38">
        <f>B13/B$24*100</f>
        <v>43.60795919531559</v>
      </c>
    </row>
    <row r="14" spans="1:3" ht="12.75">
      <c r="A14" s="7" t="s">
        <v>56</v>
      </c>
      <c r="B14" s="298">
        <v>6029.580000000001</v>
      </c>
      <c r="C14" s="38">
        <f aca="true" t="shared" si="0" ref="C14:C23">B14/B$24*100</f>
        <v>3.214632448083802</v>
      </c>
    </row>
    <row r="15" spans="1:3" ht="12.75">
      <c r="A15" s="10" t="s">
        <v>23</v>
      </c>
      <c r="B15" s="298">
        <v>9000</v>
      </c>
      <c r="C15" s="38">
        <f t="shared" si="0"/>
        <v>4.798293087205778</v>
      </c>
    </row>
    <row r="16" spans="1:3" ht="12.75">
      <c r="A16" s="10" t="s">
        <v>24</v>
      </c>
      <c r="B16" s="298">
        <v>0</v>
      </c>
      <c r="C16" s="38">
        <f t="shared" si="0"/>
        <v>0</v>
      </c>
    </row>
    <row r="17" spans="1:3" ht="12.75">
      <c r="A17" s="10" t="s">
        <v>25</v>
      </c>
      <c r="B17" s="298">
        <v>0</v>
      </c>
      <c r="C17" s="38">
        <f t="shared" si="0"/>
        <v>0</v>
      </c>
    </row>
    <row r="18" spans="1:3" ht="12.75">
      <c r="A18" s="10" t="s">
        <v>55</v>
      </c>
      <c r="B18" s="298">
        <v>11400</v>
      </c>
      <c r="C18" s="38">
        <f t="shared" si="0"/>
        <v>6.0778379104606515</v>
      </c>
    </row>
    <row r="19" spans="1:5" ht="12.75">
      <c r="A19" s="10" t="s">
        <v>58</v>
      </c>
      <c r="B19" s="298">
        <v>24453.809999999998</v>
      </c>
      <c r="C19" s="38">
        <f t="shared" si="0"/>
        <v>13.037394164315947</v>
      </c>
      <c r="E19" s="155"/>
    </row>
    <row r="20" spans="1:3" ht="12.75">
      <c r="A20" s="10" t="s">
        <v>26</v>
      </c>
      <c r="B20" s="298">
        <v>672.75</v>
      </c>
      <c r="C20" s="38">
        <f t="shared" si="0"/>
        <v>0.35867240826863184</v>
      </c>
    </row>
    <row r="21" spans="1:3" ht="12.75">
      <c r="A21" s="10" t="s">
        <v>57</v>
      </c>
      <c r="B21" s="298">
        <v>3907.89</v>
      </c>
      <c r="C21" s="38">
        <f t="shared" si="0"/>
        <v>2.0834668413956208</v>
      </c>
    </row>
    <row r="22" spans="1:3" ht="12.75">
      <c r="A22" s="10" t="s">
        <v>229</v>
      </c>
      <c r="B22" s="298">
        <v>43339.77</v>
      </c>
      <c r="C22" s="38">
        <f t="shared" si="0"/>
        <v>23.106324310232036</v>
      </c>
    </row>
    <row r="23" spans="1:3" ht="12.75" customHeight="1">
      <c r="A23" s="10" t="s">
        <v>27</v>
      </c>
      <c r="B23" s="298">
        <v>6968.8899999999985</v>
      </c>
      <c r="C23" s="38">
        <f t="shared" si="0"/>
        <v>3.7154196347219406</v>
      </c>
    </row>
    <row r="24" spans="1:3" ht="12.75">
      <c r="A24" s="7" t="s">
        <v>28</v>
      </c>
      <c r="B24" s="299">
        <f>SUM(B13:B23)</f>
        <v>187566.7</v>
      </c>
      <c r="C24" s="39">
        <f>SUM(C13:C23)</f>
        <v>100</v>
      </c>
    </row>
    <row r="25" spans="1:3" ht="12.75">
      <c r="A25" s="7" t="s">
        <v>240</v>
      </c>
      <c r="B25" s="87">
        <f>+'Prilog 3'!L18</f>
        <v>13063871.336247126</v>
      </c>
      <c r="C25" s="8"/>
    </row>
    <row r="26" spans="1:3" ht="13.5" thickBot="1">
      <c r="A26" s="75" t="s">
        <v>223</v>
      </c>
      <c r="B26" s="61">
        <f>B24/B25</f>
        <v>0.014357665899508355</v>
      </c>
      <c r="C26" s="9"/>
    </row>
    <row r="27" spans="1:2" ht="12.75">
      <c r="A27" s="77"/>
      <c r="B27" s="60"/>
    </row>
    <row r="28" spans="1:4" ht="12.75">
      <c r="A28" s="76"/>
      <c r="C28" s="74"/>
      <c r="D28" s="105"/>
    </row>
    <row r="29" ht="12.75">
      <c r="B29" s="70"/>
    </row>
    <row r="30" ht="12.75">
      <c r="B30" s="107"/>
    </row>
    <row r="32" ht="12.75">
      <c r="C32" s="105"/>
    </row>
  </sheetData>
  <sheetProtection/>
  <mergeCells count="4">
    <mergeCell ref="A8:C9"/>
    <mergeCell ref="A11:A12"/>
    <mergeCell ref="B11:B12"/>
    <mergeCell ref="C11:C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7"/>
  <sheetViews>
    <sheetView zoomScale="70" zoomScaleNormal="70" zoomScalePageLayoutView="0" workbookViewId="0" topLeftCell="A1">
      <selection activeCell="L26" sqref="L26"/>
    </sheetView>
  </sheetViews>
  <sheetFormatPr defaultColWidth="9.140625" defaultRowHeight="12.75"/>
  <cols>
    <col min="1" max="1" width="41.140625" style="2" customWidth="1"/>
    <col min="2" max="2" width="11.140625" style="2" customWidth="1"/>
    <col min="3" max="3" width="11.8515625" style="2" customWidth="1"/>
    <col min="4" max="4" width="9.57421875" style="2" customWidth="1"/>
    <col min="5" max="6" width="11.7109375" style="2" customWidth="1"/>
    <col min="7" max="7" width="15.00390625" style="2" bestFit="1" customWidth="1"/>
    <col min="8" max="8" width="8.7109375" style="2" customWidth="1"/>
    <col min="9" max="9" width="11.57421875" style="2" customWidth="1"/>
    <col min="10" max="10" width="11.7109375" style="2" customWidth="1"/>
    <col min="11" max="11" width="8.7109375" style="2" customWidth="1"/>
    <col min="12" max="12" width="12.8515625" style="2" customWidth="1"/>
    <col min="13" max="13" width="11.00390625" style="2" customWidth="1"/>
    <col min="14" max="14" width="9.28125" style="2" bestFit="1" customWidth="1"/>
    <col min="15" max="15" width="11.8515625" style="2" customWidth="1"/>
    <col min="16" max="16" width="11.421875" style="2" bestFit="1" customWidth="1"/>
    <col min="17" max="16384" width="9.140625" style="2" customWidth="1"/>
  </cols>
  <sheetData>
    <row r="1" spans="1:5" ht="12.75" customHeight="1">
      <c r="A1" s="15" t="s">
        <v>46</v>
      </c>
      <c r="B1" s="15"/>
      <c r="C1" s="16"/>
      <c r="D1" s="48" t="str">
        <f>'Prilog 2'!D1</f>
        <v>ZIF "FORTUNA FOND" d.d.</v>
      </c>
      <c r="E1" s="16"/>
    </row>
    <row r="2" spans="1:5" ht="12.75" customHeight="1">
      <c r="A2" s="15" t="s">
        <v>47</v>
      </c>
      <c r="B2" s="15"/>
      <c r="C2" s="16"/>
      <c r="D2" s="48" t="str">
        <f>'Prilog 2'!D2</f>
        <v>ZJP-031-03</v>
      </c>
      <c r="E2" s="16"/>
    </row>
    <row r="3" spans="1:5" ht="12.75" customHeight="1">
      <c r="A3" s="15" t="s">
        <v>48</v>
      </c>
      <c r="B3" s="15"/>
      <c r="C3" s="16"/>
      <c r="D3" s="48" t="str">
        <f>'Prilog 2'!D3</f>
        <v>LILIUM ASSET MANAGEMENT d.o.o. Sarajevo</v>
      </c>
      <c r="E3" s="16"/>
    </row>
    <row r="4" spans="1:5" ht="12.75" customHeight="1">
      <c r="A4" s="15" t="s">
        <v>49</v>
      </c>
      <c r="B4" s="15"/>
      <c r="C4" s="16"/>
      <c r="D4" s="48"/>
      <c r="E4" s="16"/>
    </row>
    <row r="5" spans="1:5" ht="12.75" customHeight="1">
      <c r="A5" s="15" t="s">
        <v>50</v>
      </c>
      <c r="B5" s="15"/>
      <c r="C5" s="16"/>
      <c r="D5" s="48" t="str">
        <f>'Prilog 2'!D5</f>
        <v>4201337670008</v>
      </c>
      <c r="E5" s="16"/>
    </row>
    <row r="6" spans="1:5" ht="12.75" customHeight="1">
      <c r="A6" s="15" t="s">
        <v>51</v>
      </c>
      <c r="B6" s="15"/>
      <c r="C6" s="16"/>
      <c r="D6" s="48" t="str">
        <f>'Prilog 2'!D6</f>
        <v>4263012890007</v>
      </c>
      <c r="E6" s="16"/>
    </row>
    <row r="8" spans="1:16" ht="12.75" customHeight="1">
      <c r="A8" s="351" t="s">
        <v>335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</row>
    <row r="9" spans="1:16" ht="23.25" customHeight="1">
      <c r="A9" s="311"/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</row>
    <row r="11" spans="1:16" ht="12.75">
      <c r="A11" s="350" t="s">
        <v>78</v>
      </c>
      <c r="B11" s="350" t="s">
        <v>139</v>
      </c>
      <c r="C11" s="358" t="s">
        <v>127</v>
      </c>
      <c r="D11" s="359"/>
      <c r="E11" s="359"/>
      <c r="F11" s="359"/>
      <c r="G11" s="363" t="s">
        <v>128</v>
      </c>
      <c r="H11" s="363"/>
      <c r="I11" s="363"/>
      <c r="J11" s="363"/>
      <c r="K11" s="363"/>
      <c r="L11" s="363"/>
      <c r="M11" s="352" t="s">
        <v>129</v>
      </c>
      <c r="N11" s="353"/>
      <c r="O11" s="353"/>
      <c r="P11" s="354"/>
    </row>
    <row r="12" spans="1:16" ht="12.75">
      <c r="A12" s="350"/>
      <c r="B12" s="350"/>
      <c r="C12" s="359"/>
      <c r="D12" s="359"/>
      <c r="E12" s="359"/>
      <c r="F12" s="359"/>
      <c r="G12" s="334" t="s">
        <v>137</v>
      </c>
      <c r="H12" s="334"/>
      <c r="I12" s="334"/>
      <c r="J12" s="360" t="s">
        <v>138</v>
      </c>
      <c r="K12" s="361"/>
      <c r="L12" s="362"/>
      <c r="M12" s="355"/>
      <c r="N12" s="356"/>
      <c r="O12" s="356"/>
      <c r="P12" s="357"/>
    </row>
    <row r="13" spans="1:16" ht="12.75" customHeight="1">
      <c r="A13" s="350"/>
      <c r="B13" s="350"/>
      <c r="C13" s="349" t="s">
        <v>130</v>
      </c>
      <c r="D13" s="349" t="s">
        <v>131</v>
      </c>
      <c r="E13" s="349" t="s">
        <v>132</v>
      </c>
      <c r="F13" s="349" t="s">
        <v>133</v>
      </c>
      <c r="G13" s="334" t="s">
        <v>135</v>
      </c>
      <c r="H13" s="334" t="s">
        <v>136</v>
      </c>
      <c r="I13" s="334" t="s">
        <v>134</v>
      </c>
      <c r="J13" s="334" t="s">
        <v>135</v>
      </c>
      <c r="K13" s="334" t="s">
        <v>136</v>
      </c>
      <c r="L13" s="334" t="s">
        <v>134</v>
      </c>
      <c r="M13" s="349" t="s">
        <v>130</v>
      </c>
      <c r="N13" s="349" t="s">
        <v>131</v>
      </c>
      <c r="O13" s="349" t="s">
        <v>132</v>
      </c>
      <c r="P13" s="349" t="s">
        <v>133</v>
      </c>
    </row>
    <row r="14" spans="1:16" ht="12.75">
      <c r="A14" s="350"/>
      <c r="B14" s="350"/>
      <c r="C14" s="334"/>
      <c r="D14" s="33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</row>
    <row r="15" spans="1:16" s="32" customFormat="1" ht="12.75">
      <c r="A15" s="157" t="s">
        <v>246</v>
      </c>
      <c r="B15" s="157" t="s">
        <v>197</v>
      </c>
      <c r="C15" s="277">
        <v>1.5058</v>
      </c>
      <c r="D15" s="277">
        <v>0.01</v>
      </c>
      <c r="E15" s="277">
        <v>40</v>
      </c>
      <c r="F15" s="276">
        <v>3.1487288724415525E-06</v>
      </c>
      <c r="G15" s="284" t="s">
        <v>212</v>
      </c>
      <c r="H15" s="284" t="s">
        <v>212</v>
      </c>
      <c r="I15" s="284" t="s">
        <v>212</v>
      </c>
      <c r="J15" s="279">
        <f>796+3204</f>
        <v>4000</v>
      </c>
      <c r="K15" s="280">
        <v>0.7</v>
      </c>
      <c r="L15" s="277">
        <f>+K15*J15</f>
        <v>2800</v>
      </c>
      <c r="M15" s="157" t="s">
        <v>212</v>
      </c>
      <c r="N15" s="157" t="s">
        <v>212</v>
      </c>
      <c r="O15" s="157" t="s">
        <v>212</v>
      </c>
      <c r="P15" s="157" t="s">
        <v>212</v>
      </c>
    </row>
    <row r="16" spans="1:16" ht="12.75">
      <c r="A16" s="157" t="s">
        <v>238</v>
      </c>
      <c r="B16" s="157" t="s">
        <v>239</v>
      </c>
      <c r="C16" s="151">
        <v>5.9051</v>
      </c>
      <c r="D16" s="151">
        <v>100</v>
      </c>
      <c r="E16" s="151">
        <v>6100</v>
      </c>
      <c r="F16" s="276">
        <v>0.00047987197645008603</v>
      </c>
      <c r="G16" s="284" t="s">
        <v>212</v>
      </c>
      <c r="H16" s="284" t="s">
        <v>212</v>
      </c>
      <c r="I16" s="284" t="s">
        <v>212</v>
      </c>
      <c r="J16" s="115">
        <v>61</v>
      </c>
      <c r="K16" s="99">
        <v>100</v>
      </c>
      <c r="L16" s="277">
        <v>6100</v>
      </c>
      <c r="M16" s="157" t="s">
        <v>212</v>
      </c>
      <c r="N16" s="157" t="s">
        <v>212</v>
      </c>
      <c r="O16" s="157" t="s">
        <v>212</v>
      </c>
      <c r="P16" s="157" t="s">
        <v>212</v>
      </c>
    </row>
    <row r="17" spans="1:16" ht="25.5">
      <c r="A17" s="307" t="s">
        <v>358</v>
      </c>
      <c r="B17" s="157" t="s">
        <v>350</v>
      </c>
      <c r="C17" s="151">
        <v>4.454957468595832</v>
      </c>
      <c r="D17" s="151">
        <v>3.4795</v>
      </c>
      <c r="E17" s="151">
        <v>244170.433</v>
      </c>
      <c r="F17" s="151">
        <v>0.01960820725616512</v>
      </c>
      <c r="G17" s="238" t="s">
        <v>212</v>
      </c>
      <c r="H17" s="238" t="s">
        <v>212</v>
      </c>
      <c r="I17" s="238" t="s">
        <v>212</v>
      </c>
      <c r="J17" s="115">
        <v>70174</v>
      </c>
      <c r="K17" s="41">
        <v>3.4769</v>
      </c>
      <c r="L17" s="99">
        <v>243987.9806</v>
      </c>
      <c r="M17" s="148" t="s">
        <v>212</v>
      </c>
      <c r="N17" s="148" t="s">
        <v>212</v>
      </c>
      <c r="O17" s="148" t="s">
        <v>212</v>
      </c>
      <c r="P17" s="148" t="s">
        <v>212</v>
      </c>
    </row>
    <row r="18" spans="1:16" ht="12.75">
      <c r="A18" s="157" t="s">
        <v>351</v>
      </c>
      <c r="B18" s="108" t="s">
        <v>352</v>
      </c>
      <c r="C18" s="149">
        <v>0.06135420893747294</v>
      </c>
      <c r="D18" s="149">
        <v>0.03</v>
      </c>
      <c r="E18" s="149">
        <v>38.01</v>
      </c>
      <c r="F18" s="149">
        <v>2.7952450914542012E-06</v>
      </c>
      <c r="G18" s="44" t="s">
        <v>212</v>
      </c>
      <c r="H18" s="150" t="s">
        <v>212</v>
      </c>
      <c r="I18" s="150" t="s">
        <v>212</v>
      </c>
      <c r="J18" s="106">
        <v>1267</v>
      </c>
      <c r="K18" s="41">
        <v>0.03</v>
      </c>
      <c r="L18" s="41">
        <v>38.01</v>
      </c>
      <c r="M18" s="148">
        <v>0</v>
      </c>
      <c r="N18" s="148">
        <v>0</v>
      </c>
      <c r="O18" s="148">
        <v>0</v>
      </c>
      <c r="P18" s="148">
        <v>0</v>
      </c>
    </row>
    <row r="19" spans="1:16" ht="12.75">
      <c r="A19" s="145" t="s">
        <v>353</v>
      </c>
      <c r="B19" s="125" t="s">
        <v>354</v>
      </c>
      <c r="C19" s="149">
        <v>0.2824250507466181</v>
      </c>
      <c r="D19" s="149">
        <v>0.03</v>
      </c>
      <c r="E19" s="149">
        <v>40.53</v>
      </c>
      <c r="F19" s="149">
        <v>2.980565208014701E-06</v>
      </c>
      <c r="G19" s="44" t="s">
        <v>212</v>
      </c>
      <c r="H19" s="150" t="s">
        <v>212</v>
      </c>
      <c r="I19" s="150" t="s">
        <v>212</v>
      </c>
      <c r="J19" s="106">
        <v>1351</v>
      </c>
      <c r="K19" s="41">
        <v>0.03</v>
      </c>
      <c r="L19" s="41">
        <v>40.53</v>
      </c>
      <c r="M19" s="148">
        <v>0</v>
      </c>
      <c r="N19" s="148">
        <v>0</v>
      </c>
      <c r="O19" s="148">
        <v>0</v>
      </c>
      <c r="P19" s="148">
        <v>0</v>
      </c>
    </row>
    <row r="20" spans="1:16" ht="12.75">
      <c r="A20" s="11" t="s">
        <v>355</v>
      </c>
      <c r="B20" s="108" t="s">
        <v>356</v>
      </c>
      <c r="C20" s="149">
        <v>0.24983263598326358</v>
      </c>
      <c r="D20" s="149">
        <v>0.166779</v>
      </c>
      <c r="E20" s="149">
        <v>3983.3496360000004</v>
      </c>
      <c r="F20" s="149">
        <v>0.00029293445192251727</v>
      </c>
      <c r="G20" s="44" t="s">
        <v>212</v>
      </c>
      <c r="H20" s="150" t="s">
        <v>212</v>
      </c>
      <c r="I20" s="150" t="s">
        <v>212</v>
      </c>
      <c r="J20" s="106">
        <v>23884</v>
      </c>
      <c r="K20" s="41">
        <v>0.083</v>
      </c>
      <c r="L20" s="41">
        <v>1982.372</v>
      </c>
      <c r="M20" s="148">
        <v>0</v>
      </c>
      <c r="N20" s="148">
        <v>0</v>
      </c>
      <c r="O20" s="148">
        <v>0</v>
      </c>
      <c r="P20" s="148">
        <v>0</v>
      </c>
    </row>
    <row r="21" spans="1:16" ht="12.75">
      <c r="A21" s="145"/>
      <c r="B21" s="125"/>
      <c r="C21" s="149"/>
      <c r="D21" s="149"/>
      <c r="E21" s="149"/>
      <c r="F21" s="149"/>
      <c r="G21" s="44"/>
      <c r="H21" s="150"/>
      <c r="I21" s="150"/>
      <c r="J21" s="106"/>
      <c r="K21" s="41"/>
      <c r="L21" s="41"/>
      <c r="M21" s="148"/>
      <c r="N21" s="148"/>
      <c r="O21" s="148"/>
      <c r="P21" s="148"/>
    </row>
    <row r="22" spans="1:16" ht="12.75">
      <c r="A22" s="11"/>
      <c r="B22" s="108"/>
      <c r="C22" s="149"/>
      <c r="D22" s="149"/>
      <c r="E22" s="149"/>
      <c r="F22" s="149"/>
      <c r="G22" s="44"/>
      <c r="H22" s="150"/>
      <c r="I22" s="150"/>
      <c r="J22" s="106"/>
      <c r="K22" s="41"/>
      <c r="L22" s="41"/>
      <c r="M22" s="148"/>
      <c r="N22" s="148"/>
      <c r="O22" s="148"/>
      <c r="P22" s="148"/>
    </row>
    <row r="23" spans="1:16" ht="12.75">
      <c r="A23" s="97"/>
      <c r="B23" s="101"/>
      <c r="C23" s="110"/>
      <c r="D23" s="110"/>
      <c r="E23" s="110"/>
      <c r="F23" s="110"/>
      <c r="G23" s="111"/>
      <c r="H23" s="112"/>
      <c r="I23" s="112"/>
      <c r="J23" s="98"/>
      <c r="K23" s="112"/>
      <c r="L23" s="112"/>
      <c r="M23" s="112"/>
      <c r="N23" s="112"/>
      <c r="O23" s="112"/>
      <c r="P23" s="113"/>
    </row>
    <row r="24" spans="1:16" ht="12.75">
      <c r="A24" s="114"/>
      <c r="B24" s="114"/>
      <c r="C24" s="110"/>
      <c r="D24" s="114"/>
      <c r="E24" s="112"/>
      <c r="F24" s="114" t="s">
        <v>237</v>
      </c>
      <c r="G24" s="100"/>
      <c r="H24" s="100"/>
      <c r="I24" s="99">
        <f>SUM(I15:I23)</f>
        <v>0</v>
      </c>
      <c r="J24" s="115"/>
      <c r="K24" s="100"/>
      <c r="L24" s="99">
        <f>SUM(L15:L23)</f>
        <v>254948.89260000002</v>
      </c>
      <c r="M24" s="116"/>
      <c r="N24" s="100"/>
      <c r="O24" s="100"/>
      <c r="P24" s="117"/>
    </row>
    <row r="25" spans="1:11" ht="12.75">
      <c r="A25" s="93"/>
      <c r="B25" s="93"/>
      <c r="C25" s="93"/>
      <c r="D25" s="93"/>
      <c r="E25" s="93"/>
      <c r="G25" s="93"/>
      <c r="H25" s="93"/>
      <c r="I25" s="93"/>
      <c r="J25" s="93"/>
      <c r="K25" s="93"/>
    </row>
    <row r="26" spans="1:9" ht="14.25">
      <c r="A26" s="158"/>
      <c r="I26" s="69"/>
    </row>
    <row r="27" ht="12.75">
      <c r="I27" s="69"/>
    </row>
  </sheetData>
  <sheetProtection/>
  <mergeCells count="22">
    <mergeCell ref="O13:O14"/>
    <mergeCell ref="H13:H14"/>
    <mergeCell ref="I13:I14"/>
    <mergeCell ref="K13:K14"/>
    <mergeCell ref="E13:E14"/>
    <mergeCell ref="J13:J14"/>
    <mergeCell ref="G11:L11"/>
    <mergeCell ref="N13:N14"/>
    <mergeCell ref="D13:D14"/>
    <mergeCell ref="G13:G14"/>
    <mergeCell ref="L13:L14"/>
    <mergeCell ref="G12:I12"/>
    <mergeCell ref="C13:C14"/>
    <mergeCell ref="A11:A14"/>
    <mergeCell ref="P13:P14"/>
    <mergeCell ref="M13:M14"/>
    <mergeCell ref="A8:P9"/>
    <mergeCell ref="M11:P12"/>
    <mergeCell ref="C11:F12"/>
    <mergeCell ref="F13:F14"/>
    <mergeCell ref="J12:L12"/>
    <mergeCell ref="B11:B1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29.421875" style="2" customWidth="1"/>
    <col min="2" max="2" width="23.28125" style="2" customWidth="1"/>
    <col min="3" max="3" width="22.8515625" style="2" customWidth="1"/>
    <col min="4" max="4" width="15.421875" style="2" customWidth="1"/>
    <col min="5" max="5" width="21.8515625" style="2" customWidth="1"/>
    <col min="6" max="16384" width="9.140625" style="2" customWidth="1"/>
  </cols>
  <sheetData>
    <row r="1" spans="1:4" ht="12.75">
      <c r="A1" s="364" t="s">
        <v>46</v>
      </c>
      <c r="B1" s="364"/>
      <c r="C1" s="48" t="str">
        <f>'Prilog 2'!D1</f>
        <v>ZIF "FORTUNA FOND" d.d.</v>
      </c>
      <c r="D1" s="16"/>
    </row>
    <row r="2" spans="1:4" ht="12.75">
      <c r="A2" s="364" t="s">
        <v>47</v>
      </c>
      <c r="B2" s="364"/>
      <c r="C2" s="48" t="str">
        <f>'Prilog 2'!D2</f>
        <v>ZJP-031-03</v>
      </c>
      <c r="D2" s="16"/>
    </row>
    <row r="3" spans="1:4" ht="12.75">
      <c r="A3" s="364" t="s">
        <v>48</v>
      </c>
      <c r="B3" s="364"/>
      <c r="C3" s="48" t="str">
        <f>'Prilog 2'!D3</f>
        <v>LILIUM ASSET MANAGEMENT d.o.o. Sarajevo</v>
      </c>
      <c r="D3" s="16"/>
    </row>
    <row r="4" spans="1:5" ht="12.75" customHeight="1">
      <c r="A4" s="364" t="s">
        <v>49</v>
      </c>
      <c r="B4" s="364"/>
      <c r="C4" s="48"/>
      <c r="D4" s="16"/>
      <c r="E4" s="2" t="s">
        <v>163</v>
      </c>
    </row>
    <row r="5" spans="1:4" ht="12.75">
      <c r="A5" s="364" t="s">
        <v>50</v>
      </c>
      <c r="B5" s="364"/>
      <c r="C5" s="48" t="str">
        <f>'Prilog 2'!D5</f>
        <v>4201337670008</v>
      </c>
      <c r="D5" s="16"/>
    </row>
    <row r="6" spans="1:4" ht="12.75">
      <c r="A6" s="364" t="s">
        <v>51</v>
      </c>
      <c r="B6" s="364"/>
      <c r="C6" s="48" t="str">
        <f>'Prilog 2'!D6</f>
        <v>4263012890007</v>
      </c>
      <c r="D6" s="16"/>
    </row>
    <row r="8" spans="1:5" ht="12.75">
      <c r="A8" s="340" t="s">
        <v>155</v>
      </c>
      <c r="B8" s="337"/>
      <c r="C8" s="337"/>
      <c r="D8" s="337"/>
      <c r="E8" s="337"/>
    </row>
    <row r="9" spans="1:5" ht="23.25" customHeight="1">
      <c r="A9" s="337"/>
      <c r="B9" s="337"/>
      <c r="C9" s="337"/>
      <c r="D9" s="337"/>
      <c r="E9" s="337"/>
    </row>
    <row r="13" spans="1:5" ht="31.5" customHeight="1">
      <c r="A13" s="23" t="s">
        <v>156</v>
      </c>
      <c r="B13" s="23" t="s">
        <v>157</v>
      </c>
      <c r="C13" s="18" t="s">
        <v>158</v>
      </c>
      <c r="D13" s="23" t="s">
        <v>160</v>
      </c>
      <c r="E13" s="18" t="s">
        <v>161</v>
      </c>
    </row>
    <row r="14" spans="1:5" s="92" customFormat="1" ht="11.25">
      <c r="A14" s="90">
        <v>1</v>
      </c>
      <c r="B14" s="90">
        <v>2</v>
      </c>
      <c r="C14" s="91">
        <v>3</v>
      </c>
      <c r="D14" s="90">
        <v>4</v>
      </c>
      <c r="E14" s="91" t="s">
        <v>162</v>
      </c>
    </row>
    <row r="15" spans="1:7" ht="12.75">
      <c r="A15" s="125" t="s">
        <v>330</v>
      </c>
      <c r="B15" s="51">
        <f>557.2+2242.8</f>
        <v>2800</v>
      </c>
      <c r="C15" s="281">
        <f>+B15/B18</f>
        <v>0.5760238309287767</v>
      </c>
      <c r="D15" s="51">
        <f>30.84+0.33+0.08+(2242.8-2228.67)+1.35+0.34</f>
        <v>47.070000000000114</v>
      </c>
      <c r="E15" s="282">
        <f>+D15/B15</f>
        <v>0.016810714285714328</v>
      </c>
      <c r="G15" s="278"/>
    </row>
    <row r="16" spans="1:5" ht="12.75">
      <c r="A16" s="72" t="s">
        <v>357</v>
      </c>
      <c r="B16" s="51">
        <v>2060.91</v>
      </c>
      <c r="C16" s="51">
        <v>1</v>
      </c>
      <c r="D16" s="51">
        <v>7.94</v>
      </c>
      <c r="E16" s="282">
        <f>+D16/B16</f>
        <v>0.003852667025731352</v>
      </c>
    </row>
    <row r="17" spans="1:5" ht="12.75">
      <c r="A17" s="72"/>
      <c r="B17" s="51"/>
      <c r="C17" s="51"/>
      <c r="D17" s="51"/>
      <c r="E17" s="51"/>
    </row>
    <row r="18" spans="1:5" ht="12.75">
      <c r="A18" s="63" t="s">
        <v>159</v>
      </c>
      <c r="B18" s="47">
        <f>SUM(B15:B17)</f>
        <v>4860.91</v>
      </c>
      <c r="C18" s="47"/>
      <c r="D18" s="47">
        <f>SUM(D15:D17)</f>
        <v>55.01000000000011</v>
      </c>
      <c r="E18" s="40"/>
    </row>
    <row r="19" spans="1:4" ht="12.75">
      <c r="A19" s="19"/>
      <c r="B19" s="19"/>
      <c r="C19" s="19"/>
      <c r="D19" s="19"/>
    </row>
    <row r="22" ht="12.75">
      <c r="A22" s="33"/>
    </row>
    <row r="23" ht="12.75">
      <c r="B23" s="124"/>
    </row>
    <row r="24" ht="12.75">
      <c r="B24" s="64"/>
    </row>
    <row r="25" ht="12.75">
      <c r="B25" s="64"/>
    </row>
  </sheetData>
  <sheetProtection/>
  <mergeCells count="7">
    <mergeCell ref="A8:E9"/>
    <mergeCell ref="A1:B1"/>
    <mergeCell ref="A2:B2"/>
    <mergeCell ref="A3:B3"/>
    <mergeCell ref="A4:B4"/>
    <mergeCell ref="A5:B5"/>
    <mergeCell ref="A6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3">
      <selection activeCell="C24" sqref="C24"/>
    </sheetView>
  </sheetViews>
  <sheetFormatPr defaultColWidth="9.140625" defaultRowHeight="12.75"/>
  <cols>
    <col min="1" max="1" width="9.140625" style="2" customWidth="1"/>
    <col min="2" max="2" width="59.8515625" style="2" customWidth="1"/>
    <col min="3" max="3" width="16.8515625" style="2" customWidth="1"/>
    <col min="4" max="4" width="20.57421875" style="2" customWidth="1"/>
    <col min="5" max="5" width="13.28125" style="2" bestFit="1" customWidth="1"/>
    <col min="6" max="16384" width="9.140625" style="2" customWidth="1"/>
  </cols>
  <sheetData>
    <row r="1" spans="1:4" ht="12.75" customHeight="1">
      <c r="A1" s="364" t="s">
        <v>46</v>
      </c>
      <c r="B1" s="364"/>
      <c r="C1" s="48" t="str">
        <f>'Prilog 2'!D1</f>
        <v>ZIF "FORTUNA FOND" d.d.</v>
      </c>
      <c r="D1" s="16"/>
    </row>
    <row r="2" spans="1:4" ht="12.75" customHeight="1">
      <c r="A2" s="364" t="s">
        <v>47</v>
      </c>
      <c r="B2" s="364"/>
      <c r="C2" s="48" t="str">
        <f>'Prilog 2'!D2</f>
        <v>ZJP-031-03</v>
      </c>
      <c r="D2" s="16"/>
    </row>
    <row r="3" spans="1:4" ht="12.75" customHeight="1">
      <c r="A3" s="364" t="s">
        <v>48</v>
      </c>
      <c r="B3" s="364"/>
      <c r="C3" s="48" t="str">
        <f>'Prilog 2'!D3</f>
        <v>LILIUM ASSET MANAGEMENT d.o.o. Sarajevo</v>
      </c>
      <c r="D3" s="16"/>
    </row>
    <row r="4" spans="1:4" ht="12.75" customHeight="1">
      <c r="A4" s="364" t="s">
        <v>49</v>
      </c>
      <c r="B4" s="364"/>
      <c r="C4" s="48"/>
      <c r="D4" s="16"/>
    </row>
    <row r="5" spans="1:4" ht="12.75" customHeight="1">
      <c r="A5" s="364" t="s">
        <v>50</v>
      </c>
      <c r="B5" s="364"/>
      <c r="C5" s="48" t="str">
        <f>'Prilog 2'!D5</f>
        <v>4201337670008</v>
      </c>
      <c r="D5" s="16"/>
    </row>
    <row r="6" spans="1:4" ht="12.75" customHeight="1">
      <c r="A6" s="364" t="s">
        <v>51</v>
      </c>
      <c r="B6" s="364"/>
      <c r="C6" s="48" t="str">
        <f>'Prilog 2'!D6</f>
        <v>4263012890007</v>
      </c>
      <c r="D6" s="16"/>
    </row>
    <row r="7" ht="12.75">
      <c r="D7" s="2" t="s">
        <v>164</v>
      </c>
    </row>
    <row r="8" spans="1:4" ht="12.75">
      <c r="A8" s="336" t="s">
        <v>344</v>
      </c>
      <c r="B8" s="337"/>
      <c r="C8" s="337"/>
      <c r="D8" s="337"/>
    </row>
    <row r="9" spans="1:4" ht="33.75" customHeight="1">
      <c r="A9" s="365"/>
      <c r="B9" s="365"/>
      <c r="C9" s="365"/>
      <c r="D9" s="365"/>
    </row>
    <row r="10" spans="1:4" s="32" customFormat="1" ht="33.75" customHeight="1">
      <c r="A10" s="31"/>
      <c r="B10" s="31"/>
      <c r="C10" s="31"/>
      <c r="D10" s="31"/>
    </row>
    <row r="11" spans="1:4" ht="12.75">
      <c r="A11" s="20" t="s">
        <v>150</v>
      </c>
      <c r="B11" s="20" t="s">
        <v>149</v>
      </c>
      <c r="C11" s="29" t="s">
        <v>32</v>
      </c>
      <c r="D11" s="29" t="s">
        <v>33</v>
      </c>
    </row>
    <row r="12" spans="1:4" ht="12.75">
      <c r="A12" s="23">
        <v>1</v>
      </c>
      <c r="B12" s="23">
        <v>2</v>
      </c>
      <c r="C12" s="23">
        <v>3</v>
      </c>
      <c r="D12" s="23">
        <v>4</v>
      </c>
    </row>
    <row r="13" spans="1:4" ht="12.75">
      <c r="A13" s="29" t="s">
        <v>15</v>
      </c>
      <c r="B13" s="5" t="s">
        <v>143</v>
      </c>
      <c r="C13" s="73"/>
      <c r="D13" s="11"/>
    </row>
    <row r="14" spans="1:4" ht="12.75">
      <c r="A14" s="23" t="s">
        <v>2</v>
      </c>
      <c r="B14" s="11" t="s">
        <v>36</v>
      </c>
      <c r="C14" s="152">
        <v>13836446.27</v>
      </c>
      <c r="D14" s="54">
        <v>14020616.319999998</v>
      </c>
    </row>
    <row r="15" spans="1:4" ht="12.75">
      <c r="A15" s="23" t="s">
        <v>3</v>
      </c>
      <c r="B15" s="11" t="s">
        <v>144</v>
      </c>
      <c r="C15" s="153">
        <v>2235737</v>
      </c>
      <c r="D15" s="57">
        <v>2235737</v>
      </c>
    </row>
    <row r="16" spans="1:4" ht="13.5" thickBot="1">
      <c r="A16" s="23">
        <v>3</v>
      </c>
      <c r="B16" s="30" t="s">
        <v>145</v>
      </c>
      <c r="C16" s="154">
        <v>6.1887629314181405</v>
      </c>
      <c r="D16" s="56">
        <v>6.271138474695368</v>
      </c>
    </row>
    <row r="17" spans="1:4" ht="12.75">
      <c r="A17" s="29" t="s">
        <v>17</v>
      </c>
      <c r="B17" s="5" t="s">
        <v>146</v>
      </c>
      <c r="C17" s="79"/>
      <c r="D17" s="55"/>
    </row>
    <row r="18" spans="1:4" ht="12.75">
      <c r="A18" s="23" t="s">
        <v>2</v>
      </c>
      <c r="B18" s="11" t="s">
        <v>37</v>
      </c>
      <c r="C18" s="54">
        <v>12720858.337000001</v>
      </c>
      <c r="D18" s="54">
        <v>14678327.93</v>
      </c>
    </row>
    <row r="19" spans="1:4" ht="12.75">
      <c r="A19" s="23" t="s">
        <v>3</v>
      </c>
      <c r="B19" s="11" t="s">
        <v>147</v>
      </c>
      <c r="C19" s="57">
        <v>2235737</v>
      </c>
      <c r="D19" s="57">
        <v>2235737</v>
      </c>
    </row>
    <row r="20" spans="1:4" ht="13.5" thickBot="1">
      <c r="A20" s="23" t="s">
        <v>5</v>
      </c>
      <c r="B20" s="30" t="s">
        <v>148</v>
      </c>
      <c r="C20" s="56">
        <v>5.689782982971611</v>
      </c>
      <c r="D20" s="56">
        <v>6.565319592599666</v>
      </c>
    </row>
    <row r="21" spans="1:4" ht="12.75">
      <c r="A21" s="29" t="s">
        <v>38</v>
      </c>
      <c r="B21" s="5" t="s">
        <v>39</v>
      </c>
      <c r="C21" s="79"/>
      <c r="D21" s="55"/>
    </row>
    <row r="22" spans="1:5" ht="12.75">
      <c r="A22" s="23" t="s">
        <v>2</v>
      </c>
      <c r="B22" s="11" t="s">
        <v>40</v>
      </c>
      <c r="C22" s="102">
        <f>'Prilog 4'!B24/'Prilog 4'!B25</f>
        <v>0.014357665899508355</v>
      </c>
      <c r="D22" s="102">
        <v>0.013814325947562565</v>
      </c>
      <c r="E22" s="64"/>
    </row>
    <row r="23" spans="1:4" ht="12.75">
      <c r="A23" s="23" t="s">
        <v>3</v>
      </c>
      <c r="B23" s="11" t="s">
        <v>43</v>
      </c>
      <c r="C23" s="102">
        <f>(-2881.09+2760)/'Prilog 3'!L16</f>
        <v>-9.626761198036951E-06</v>
      </c>
      <c r="D23" s="103">
        <v>0</v>
      </c>
    </row>
    <row r="24" spans="1:4" ht="12.75">
      <c r="A24" s="23" t="s">
        <v>5</v>
      </c>
      <c r="B24" s="11" t="s">
        <v>41</v>
      </c>
      <c r="C24" s="55">
        <v>0</v>
      </c>
      <c r="D24" s="55">
        <v>0</v>
      </c>
    </row>
    <row r="25" spans="1:4" ht="12.75">
      <c r="A25" s="23" t="s">
        <v>7</v>
      </c>
      <c r="B25" s="11" t="s">
        <v>42</v>
      </c>
      <c r="C25" s="102">
        <f>C18/C14-1</f>
        <v>-0.08062676725155948</v>
      </c>
      <c r="D25" s="102">
        <v>0.04256581733331002</v>
      </c>
    </row>
  </sheetData>
  <sheetProtection/>
  <mergeCells count="7">
    <mergeCell ref="A5:B5"/>
    <mergeCell ref="A6:B6"/>
    <mergeCell ref="A8:D9"/>
    <mergeCell ref="A1:B1"/>
    <mergeCell ref="A2:B2"/>
    <mergeCell ref="A3:B3"/>
    <mergeCell ref="A4:B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safijaz</dc:creator>
  <cp:keywords/>
  <dc:description/>
  <cp:lastModifiedBy>Sabina Selmanovic</cp:lastModifiedBy>
  <cp:lastPrinted>2017-12-22T10:32:37Z</cp:lastPrinted>
  <dcterms:created xsi:type="dcterms:W3CDTF">2010-11-04T08:54:48Z</dcterms:created>
  <dcterms:modified xsi:type="dcterms:W3CDTF">2020-08-14T11:10:59Z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